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7464fb2bdf284061/Documents/Parish Council/Budget/"/>
    </mc:Choice>
  </mc:AlternateContent>
  <xr:revisionPtr revIDLastSave="0" documentId="8_{86260F96-A42E-4E76-BDFD-80591EB32F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" sheetId="2" r:id="rId1"/>
    <sheet name="Receipts" sheetId="1" r:id="rId2"/>
    <sheet name="Payments" sheetId="3" r:id="rId3"/>
  </sheet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" i="3" l="1"/>
  <c r="G65" i="3" l="1"/>
  <c r="G63" i="3"/>
  <c r="G62" i="3"/>
  <c r="G66" i="3" s="1"/>
  <c r="G58" i="3"/>
  <c r="G57" i="3"/>
  <c r="G59" i="3" s="1"/>
  <c r="G56" i="3"/>
  <c r="G52" i="3"/>
  <c r="G51" i="3"/>
  <c r="G47" i="3"/>
  <c r="G46" i="3"/>
  <c r="G45" i="3"/>
  <c r="G44" i="3"/>
  <c r="G42" i="3"/>
  <c r="G41" i="3"/>
  <c r="G40" i="3"/>
  <c r="G38" i="3"/>
  <c r="G37" i="3"/>
  <c r="G36" i="3"/>
  <c r="G35" i="3"/>
  <c r="G34" i="3"/>
  <c r="G33" i="3"/>
  <c r="G32" i="3"/>
  <c r="G31" i="3"/>
  <c r="G39" i="3" s="1"/>
  <c r="G27" i="3"/>
  <c r="G26" i="3"/>
  <c r="G24" i="3"/>
  <c r="G22" i="3"/>
  <c r="G19" i="3"/>
  <c r="G18" i="3"/>
  <c r="G17" i="3"/>
  <c r="G16" i="3"/>
  <c r="G15" i="3"/>
  <c r="G12" i="3"/>
  <c r="G11" i="3"/>
  <c r="G10" i="3"/>
  <c r="G20" i="3"/>
  <c r="G6" i="3"/>
  <c r="H14" i="3"/>
  <c r="H12" i="3"/>
  <c r="M66" i="3"/>
  <c r="L66" i="3"/>
  <c r="P27" i="2" s="1"/>
  <c r="H65" i="3"/>
  <c r="H63" i="3"/>
  <c r="H62" i="3"/>
  <c r="K66" i="3"/>
  <c r="O27" i="2" s="1"/>
  <c r="J66" i="3"/>
  <c r="N27" i="2" s="1"/>
  <c r="M58" i="3"/>
  <c r="L58" i="3"/>
  <c r="L59" i="3" s="1"/>
  <c r="P19" i="2" s="1"/>
  <c r="K58" i="3"/>
  <c r="K59" i="3" s="1"/>
  <c r="O19" i="2" s="1"/>
  <c r="J58" i="3"/>
  <c r="H57" i="3"/>
  <c r="M59" i="3"/>
  <c r="H56" i="3"/>
  <c r="H52" i="3"/>
  <c r="H51" i="3"/>
  <c r="H47" i="3"/>
  <c r="H44" i="3"/>
  <c r="M40" i="3"/>
  <c r="L40" i="3"/>
  <c r="K40" i="3"/>
  <c r="J40" i="3"/>
  <c r="M39" i="3"/>
  <c r="L39" i="3"/>
  <c r="K39" i="3"/>
  <c r="J38" i="3"/>
  <c r="H38" i="3" s="1"/>
  <c r="H37" i="3"/>
  <c r="H36" i="3"/>
  <c r="H35" i="3"/>
  <c r="H34" i="3"/>
  <c r="H33" i="3"/>
  <c r="H32" i="3"/>
  <c r="M27" i="3"/>
  <c r="L27" i="3"/>
  <c r="K27" i="3"/>
  <c r="O17" i="2" s="1"/>
  <c r="J27" i="3"/>
  <c r="N17" i="2" s="1"/>
  <c r="H26" i="3"/>
  <c r="H27" i="3" s="1"/>
  <c r="M24" i="3"/>
  <c r="L24" i="3"/>
  <c r="P16" i="2" s="1"/>
  <c r="K24" i="3"/>
  <c r="J24" i="3"/>
  <c r="N16" i="2" s="1"/>
  <c r="H24" i="3"/>
  <c r="M20" i="3"/>
  <c r="M53" i="3" s="1"/>
  <c r="M54" i="3" s="1"/>
  <c r="K20" i="3"/>
  <c r="K53" i="3" s="1"/>
  <c r="K54" i="3" s="1"/>
  <c r="O20" i="2" s="1"/>
  <c r="J20" i="3"/>
  <c r="J53" i="3" s="1"/>
  <c r="M5" i="3"/>
  <c r="M7" i="3" s="1"/>
  <c r="L5" i="3"/>
  <c r="L7" i="3" s="1"/>
  <c r="P14" i="2" s="1"/>
  <c r="K5" i="3"/>
  <c r="K7" i="3" s="1"/>
  <c r="O14" i="2" s="1"/>
  <c r="G5" i="3"/>
  <c r="O49" i="1"/>
  <c r="P26" i="2" s="1"/>
  <c r="N49" i="1"/>
  <c r="O26" i="2" s="1"/>
  <c r="M49" i="1"/>
  <c r="N26" i="2" s="1"/>
  <c r="L49" i="1"/>
  <c r="M26" i="2" s="1"/>
  <c r="O41" i="1"/>
  <c r="P10" i="2" s="1"/>
  <c r="M41" i="1"/>
  <c r="N10" i="2" s="1"/>
  <c r="L41" i="1"/>
  <c r="M10" i="2" s="1"/>
  <c r="M35" i="1"/>
  <c r="L35" i="1"/>
  <c r="M31" i="1"/>
  <c r="N8" i="2" s="1"/>
  <c r="L31" i="1"/>
  <c r="O23" i="1"/>
  <c r="N23" i="1"/>
  <c r="M23" i="1"/>
  <c r="N7" i="2" s="1"/>
  <c r="L23" i="1"/>
  <c r="M7" i="2" s="1"/>
  <c r="O19" i="1"/>
  <c r="P6" i="2" s="1"/>
  <c r="N19" i="1"/>
  <c r="O6" i="2" s="1"/>
  <c r="M19" i="1"/>
  <c r="N6" i="2" s="1"/>
  <c r="L19" i="1"/>
  <c r="M6" i="2" s="1"/>
  <c r="O13" i="1"/>
  <c r="P5" i="2" s="1"/>
  <c r="N13" i="1"/>
  <c r="M13" i="1"/>
  <c r="M27" i="2"/>
  <c r="M21" i="2"/>
  <c r="M20" i="2"/>
  <c r="M19" i="2"/>
  <c r="M18" i="2"/>
  <c r="P17" i="2"/>
  <c r="M17" i="2"/>
  <c r="O16" i="2"/>
  <c r="M16" i="2"/>
  <c r="M14" i="2"/>
  <c r="O10" i="2"/>
  <c r="P9" i="2"/>
  <c r="O9" i="2"/>
  <c r="P8" i="2"/>
  <c r="O8" i="2"/>
  <c r="M8" i="2"/>
  <c r="P7" i="2"/>
  <c r="O7" i="2"/>
  <c r="O5" i="2"/>
  <c r="N5" i="2"/>
  <c r="M5" i="2"/>
  <c r="P4" i="2"/>
  <c r="O4" i="2"/>
  <c r="N4" i="2"/>
  <c r="M4" i="2"/>
  <c r="P28" i="2" l="1"/>
  <c r="G7" i="3"/>
  <c r="H59" i="3"/>
  <c r="H20" i="3"/>
  <c r="Q16" i="2"/>
  <c r="J59" i="3"/>
  <c r="N19" i="2" s="1"/>
  <c r="Q19" i="2" s="1"/>
  <c r="H39" i="3"/>
  <c r="H7" i="3"/>
  <c r="L49" i="3"/>
  <c r="P18" i="2" s="1"/>
  <c r="J54" i="3"/>
  <c r="N20" i="2" s="1"/>
  <c r="O28" i="2"/>
  <c r="H66" i="3"/>
  <c r="N28" i="2"/>
  <c r="L20" i="3"/>
  <c r="L53" i="3" s="1"/>
  <c r="J7" i="3"/>
  <c r="N14" i="2" s="1"/>
  <c r="J39" i="3"/>
  <c r="Q17" i="2"/>
  <c r="Q10" i="2"/>
  <c r="Q11" i="2"/>
  <c r="M28" i="2"/>
  <c r="Q5" i="2"/>
  <c r="Q26" i="2"/>
  <c r="Q7" i="2"/>
  <c r="Q6" i="2"/>
  <c r="Q8" i="2"/>
  <c r="P12" i="2"/>
  <c r="P30" i="2" s="1"/>
  <c r="Q9" i="2"/>
  <c r="N12" i="2"/>
  <c r="Q4" i="2"/>
  <c r="M12" i="2"/>
  <c r="M22" i="2"/>
  <c r="M31" i="2" s="1"/>
  <c r="Q14" i="2"/>
  <c r="O12" i="2"/>
  <c r="Q27" i="2"/>
  <c r="Q28" i="2" s="1"/>
  <c r="F29" i="1"/>
  <c r="L54" i="3" l="1"/>
  <c r="P20" i="2" s="1"/>
  <c r="Q20" i="2" s="1"/>
  <c r="G53" i="3"/>
  <c r="G54" i="3" s="1"/>
  <c r="H53" i="3"/>
  <c r="H54" i="3" s="1"/>
  <c r="J49" i="3"/>
  <c r="N18" i="2" s="1"/>
  <c r="Q12" i="2"/>
  <c r="Q30" i="2" s="1"/>
  <c r="N30" i="2"/>
  <c r="M24" i="2"/>
  <c r="M30" i="2"/>
  <c r="M33" i="2" s="1"/>
  <c r="O30" i="2"/>
  <c r="P31" i="2" l="1"/>
  <c r="P33" i="2" s="1"/>
  <c r="P24" i="2" l="1"/>
  <c r="N31" i="2"/>
  <c r="N33" i="2" s="1"/>
  <c r="N24" i="2"/>
  <c r="F48" i="1"/>
  <c r="F46" i="1"/>
  <c r="F45" i="1"/>
  <c r="F44" i="1"/>
  <c r="F43" i="1"/>
  <c r="F40" i="1"/>
  <c r="F39" i="1"/>
  <c r="F38" i="1"/>
  <c r="F34" i="1"/>
  <c r="F33" i="1"/>
  <c r="F30" i="1"/>
  <c r="F27" i="1"/>
  <c r="F26" i="1"/>
  <c r="F25" i="1"/>
  <c r="F22" i="1"/>
  <c r="F21" i="1"/>
  <c r="F18" i="1"/>
  <c r="F17" i="1"/>
  <c r="F16" i="1"/>
  <c r="F15" i="1"/>
  <c r="F11" i="1"/>
  <c r="F10" i="1"/>
  <c r="F13" i="1" s="1"/>
  <c r="F9" i="1"/>
  <c r="M48" i="3" l="1"/>
  <c r="K48" i="3"/>
  <c r="J49" i="1"/>
  <c r="I49" i="1"/>
  <c r="H49" i="1"/>
  <c r="E49" i="1"/>
  <c r="D49" i="1"/>
  <c r="C49" i="1"/>
  <c r="B49" i="1"/>
  <c r="M49" i="3" l="1"/>
  <c r="G48" i="3"/>
  <c r="G49" i="3" s="1"/>
  <c r="H48" i="3"/>
  <c r="H49" i="3" s="1"/>
  <c r="K49" i="3"/>
  <c r="O18" i="2" s="1"/>
  <c r="K49" i="1"/>
  <c r="Q18" i="2" l="1"/>
  <c r="F28" i="1"/>
  <c r="E31" i="3"/>
  <c r="E39" i="3" s="1"/>
  <c r="E49" i="3" s="1"/>
  <c r="D18" i="2" s="1"/>
  <c r="D26" i="2"/>
  <c r="D21" i="2"/>
  <c r="D11" i="2"/>
  <c r="D5" i="2"/>
  <c r="D4" i="2"/>
  <c r="E66" i="3"/>
  <c r="D27" i="2" s="1"/>
  <c r="E59" i="3"/>
  <c r="D19" i="2" s="1"/>
  <c r="E54" i="3"/>
  <c r="D20" i="2" s="1"/>
  <c r="E27" i="3"/>
  <c r="D17" i="2" s="1"/>
  <c r="E24" i="3"/>
  <c r="D16" i="2" s="1"/>
  <c r="E20" i="3"/>
  <c r="D15" i="2" s="1"/>
  <c r="E7" i="3"/>
  <c r="D14" i="2" s="1"/>
  <c r="D41" i="1"/>
  <c r="D10" i="2" s="1"/>
  <c r="D35" i="1"/>
  <c r="D9" i="2" s="1"/>
  <c r="D31" i="1"/>
  <c r="D8" i="2" s="1"/>
  <c r="D23" i="1"/>
  <c r="D7" i="2" s="1"/>
  <c r="D19" i="1"/>
  <c r="D6" i="2" s="1"/>
  <c r="D13" i="1"/>
  <c r="O31" i="2" l="1"/>
  <c r="O33" i="2" s="1"/>
  <c r="O24" i="2"/>
  <c r="Q31" i="2"/>
  <c r="Q33" i="2" s="1"/>
  <c r="Q24" i="2"/>
  <c r="D28" i="2"/>
  <c r="D22" i="2" l="1"/>
  <c r="D31" i="2" s="1"/>
  <c r="D12" i="2"/>
  <c r="D24" i="2" l="1"/>
  <c r="D30" i="2"/>
  <c r="D33" i="2" s="1"/>
  <c r="H27" i="2" l="1"/>
  <c r="H4" i="2"/>
  <c r="I4" i="2"/>
  <c r="E21" i="2"/>
  <c r="C21" i="2"/>
  <c r="B21" i="2"/>
  <c r="E11" i="2"/>
  <c r="C11" i="2"/>
  <c r="B11" i="2"/>
  <c r="E4" i="2"/>
  <c r="C4" i="2"/>
  <c r="B4" i="2"/>
  <c r="B41" i="1"/>
  <c r="B10" i="2" s="1"/>
  <c r="C7" i="3"/>
  <c r="B14" i="2" s="1"/>
  <c r="C20" i="3"/>
  <c r="B15" i="2" s="1"/>
  <c r="C24" i="3"/>
  <c r="B16" i="2" s="1"/>
  <c r="C27" i="3"/>
  <c r="B17" i="2" s="1"/>
  <c r="C31" i="3"/>
  <c r="C33" i="3"/>
  <c r="C38" i="3"/>
  <c r="C57" i="3"/>
  <c r="C59" i="3" s="1"/>
  <c r="B19" i="2" s="1"/>
  <c r="C54" i="3"/>
  <c r="B20" i="2" s="1"/>
  <c r="C66" i="3"/>
  <c r="B27" i="2" s="1"/>
  <c r="B13" i="1"/>
  <c r="B5" i="2" s="1"/>
  <c r="B19" i="1"/>
  <c r="B6" i="2" s="1"/>
  <c r="B23" i="1"/>
  <c r="B7" i="2" s="1"/>
  <c r="B25" i="1"/>
  <c r="B31" i="1" s="1"/>
  <c r="B8" i="2" s="1"/>
  <c r="B35" i="1"/>
  <c r="B9" i="2" s="1"/>
  <c r="B26" i="2"/>
  <c r="D7" i="3"/>
  <c r="C14" i="2" s="1"/>
  <c r="D10" i="3"/>
  <c r="D20" i="3" s="1"/>
  <c r="C15" i="2" s="1"/>
  <c r="D24" i="3"/>
  <c r="C16" i="2" s="1"/>
  <c r="D27" i="3"/>
  <c r="C17" i="2" s="1"/>
  <c r="D31" i="3"/>
  <c r="D39" i="3" s="1"/>
  <c r="D49" i="3" s="1"/>
  <c r="C18" i="2" s="1"/>
  <c r="D59" i="3"/>
  <c r="C19" i="2" s="1"/>
  <c r="D54" i="3"/>
  <c r="C20" i="2" s="1"/>
  <c r="D66" i="3"/>
  <c r="C27" i="2" s="1"/>
  <c r="C13" i="1"/>
  <c r="C5" i="2" s="1"/>
  <c r="C19" i="1"/>
  <c r="C6" i="2" s="1"/>
  <c r="C23" i="1"/>
  <c r="C7" i="2" s="1"/>
  <c r="C31" i="1"/>
  <c r="C8" i="2" s="1"/>
  <c r="C35" i="1"/>
  <c r="C9" i="2" s="1"/>
  <c r="C41" i="1"/>
  <c r="C10" i="2" s="1"/>
  <c r="C26" i="2"/>
  <c r="F7" i="3"/>
  <c r="E14" i="2" s="1"/>
  <c r="F20" i="3"/>
  <c r="E15" i="2" s="1"/>
  <c r="F24" i="3"/>
  <c r="E16" i="2" s="1"/>
  <c r="F27" i="3"/>
  <c r="E17" i="2" s="1"/>
  <c r="F39" i="3"/>
  <c r="F49" i="3" s="1"/>
  <c r="E18" i="2" s="1"/>
  <c r="F59" i="3"/>
  <c r="E19" i="2" s="1"/>
  <c r="F54" i="3"/>
  <c r="E20" i="2" s="1"/>
  <c r="F66" i="3"/>
  <c r="E27" i="2" s="1"/>
  <c r="E13" i="1"/>
  <c r="E5" i="2" s="1"/>
  <c r="E19" i="1"/>
  <c r="E6" i="2" s="1"/>
  <c r="E23" i="1"/>
  <c r="E7" i="2" s="1"/>
  <c r="E31" i="1"/>
  <c r="E8" i="2" s="1"/>
  <c r="E35" i="1"/>
  <c r="E9" i="2" s="1"/>
  <c r="E41" i="1"/>
  <c r="E10" i="2" s="1"/>
  <c r="E26" i="2"/>
  <c r="H26" i="2"/>
  <c r="K41" i="1"/>
  <c r="K10" i="2" s="1"/>
  <c r="I41" i="1"/>
  <c r="I10" i="2" s="1"/>
  <c r="J10" i="2"/>
  <c r="H41" i="1"/>
  <c r="H10" i="2" s="1"/>
  <c r="K27" i="2"/>
  <c r="J27" i="2"/>
  <c r="I27" i="2"/>
  <c r="I31" i="1"/>
  <c r="I8" i="2" s="1"/>
  <c r="H23" i="1"/>
  <c r="H7" i="2" s="1"/>
  <c r="H35" i="1"/>
  <c r="J23" i="1"/>
  <c r="J7" i="2" s="1"/>
  <c r="J26" i="2"/>
  <c r="K13" i="1"/>
  <c r="K5" i="2" s="1"/>
  <c r="K19" i="1"/>
  <c r="K6" i="2" s="1"/>
  <c r="I19" i="1"/>
  <c r="I6" i="2" s="1"/>
  <c r="J19" i="1"/>
  <c r="J6" i="2" s="1"/>
  <c r="H19" i="1"/>
  <c r="H6" i="2" s="1"/>
  <c r="H5" i="2"/>
  <c r="J13" i="1"/>
  <c r="J5" i="2" s="1"/>
  <c r="K4" i="2"/>
  <c r="J4" i="2"/>
  <c r="I26" i="2"/>
  <c r="K26" i="2"/>
  <c r="I35" i="1"/>
  <c r="J9" i="2"/>
  <c r="K9" i="2"/>
  <c r="H31" i="1"/>
  <c r="H8" i="2" s="1"/>
  <c r="J8" i="2"/>
  <c r="K8" i="2"/>
  <c r="I23" i="1"/>
  <c r="I7" i="2" s="1"/>
  <c r="K23" i="1"/>
  <c r="K7" i="2" s="1"/>
  <c r="F7" i="2" l="1"/>
  <c r="F5" i="2"/>
  <c r="F26" i="2"/>
  <c r="F6" i="2"/>
  <c r="F10" i="2"/>
  <c r="F27" i="2"/>
  <c r="F9" i="2"/>
  <c r="F8" i="2"/>
  <c r="F4" i="2"/>
  <c r="F49" i="1"/>
  <c r="K28" i="2"/>
  <c r="J28" i="2"/>
  <c r="C28" i="2"/>
  <c r="E28" i="2"/>
  <c r="B12" i="2"/>
  <c r="B30" i="2" s="1"/>
  <c r="H28" i="2"/>
  <c r="I28" i="2"/>
  <c r="B28" i="2"/>
  <c r="C39" i="3"/>
  <c r="C49" i="3" s="1"/>
  <c r="B18" i="2" s="1"/>
  <c r="B22" i="2" s="1"/>
  <c r="B31" i="2" s="1"/>
  <c r="L5" i="2"/>
  <c r="L4" i="2"/>
  <c r="L8" i="2"/>
  <c r="F31" i="1"/>
  <c r="L10" i="2"/>
  <c r="L27" i="2"/>
  <c r="F19" i="1"/>
  <c r="F41" i="1"/>
  <c r="L6" i="2"/>
  <c r="F23" i="1"/>
  <c r="L7" i="2"/>
  <c r="E12" i="2"/>
  <c r="E30" i="2" s="1"/>
  <c r="L9" i="2"/>
  <c r="L26" i="2"/>
  <c r="E22" i="2"/>
  <c r="E31" i="2" s="1"/>
  <c r="C22" i="2"/>
  <c r="C31" i="2" s="1"/>
  <c r="C12" i="2"/>
  <c r="H12" i="2"/>
  <c r="H30" i="2" s="1"/>
  <c r="F35" i="1"/>
  <c r="F28" i="2" l="1"/>
  <c r="L28" i="2"/>
  <c r="B33" i="2"/>
  <c r="C24" i="2"/>
  <c r="C30" i="2"/>
  <c r="C33" i="2" s="1"/>
  <c r="E33" i="2"/>
  <c r="B24" i="2"/>
  <c r="E24" i="2"/>
  <c r="F15" i="2" l="1"/>
  <c r="B37" i="2"/>
  <c r="C35" i="2" s="1"/>
  <c r="C37" i="2" s="1"/>
  <c r="K31" i="2" l="1"/>
  <c r="D35" i="2"/>
  <c r="D37" i="2" s="1"/>
  <c r="J12" i="2" l="1"/>
  <c r="I31" i="2"/>
  <c r="K12" i="2"/>
  <c r="E35" i="2"/>
  <c r="E37" i="2" s="1"/>
  <c r="F35" i="2" s="1"/>
  <c r="J31" i="2" l="1"/>
  <c r="F11" i="2"/>
  <c r="L31" i="2"/>
  <c r="J30" i="2"/>
  <c r="J24" i="2"/>
  <c r="H24" i="2"/>
  <c r="H31" i="2"/>
  <c r="H33" i="2" s="1"/>
  <c r="K24" i="2"/>
  <c r="K30" i="2"/>
  <c r="K33" i="2" s="1"/>
  <c r="J33" i="2" l="1"/>
  <c r="F31" i="2"/>
  <c r="F12" i="2"/>
  <c r="L11" i="2"/>
  <c r="L12" i="2" s="1"/>
  <c r="I12" i="2"/>
  <c r="F30" i="2" l="1"/>
  <c r="F33" i="2" s="1"/>
  <c r="F37" i="2" s="1"/>
  <c r="I24" i="2"/>
  <c r="F24" i="2" s="1"/>
  <c r="I30" i="2"/>
  <c r="I33" i="2" s="1"/>
  <c r="L30" i="2"/>
  <c r="L33" i="2" s="1"/>
  <c r="L24" i="2"/>
</calcChain>
</file>

<file path=xl/sharedStrings.xml><?xml version="1.0" encoding="utf-8"?>
<sst xmlns="http://schemas.openxmlformats.org/spreadsheetml/2006/main" count="233" uniqueCount="128">
  <si>
    <t>2016-17</t>
  </si>
  <si>
    <t>2017-18</t>
  </si>
  <si>
    <t>2018-19</t>
  </si>
  <si>
    <t>2019-20</t>
  </si>
  <si>
    <t>2020-21</t>
  </si>
  <si>
    <t>Actual</t>
  </si>
  <si>
    <t>Budget</t>
  </si>
  <si>
    <t>Operating receipts</t>
  </si>
  <si>
    <t>Q1</t>
  </si>
  <si>
    <t>Q2</t>
  </si>
  <si>
    <t>Q3</t>
  </si>
  <si>
    <t>Q4</t>
  </si>
  <si>
    <t>Total</t>
  </si>
  <si>
    <t>Precept</t>
  </si>
  <si>
    <t>BDBC grants</t>
  </si>
  <si>
    <t>Lenthsman grants</t>
  </si>
  <si>
    <t>Tenancies</t>
  </si>
  <si>
    <t>Investment income</t>
  </si>
  <si>
    <t>Miscellaneous receipts</t>
  </si>
  <si>
    <t>Recoverable VAT</t>
  </si>
  <si>
    <t>Operating payments</t>
  </si>
  <si>
    <t>Salary costs</t>
  </si>
  <si>
    <t>Parish office</t>
  </si>
  <si>
    <t>Finance &amp; insurance</t>
  </si>
  <si>
    <t>Maintenance of parish grounds &amp; facilities</t>
  </si>
  <si>
    <t>Maintenance on behalf of other agents</t>
  </si>
  <si>
    <t>Miscellaneous payments</t>
  </si>
  <si>
    <t>VAT incurred</t>
  </si>
  <si>
    <t>Net operating surplus/deficit</t>
  </si>
  <si>
    <t>Projects receipts</t>
  </si>
  <si>
    <t>Projects payments</t>
  </si>
  <si>
    <t>Surplus/deficit from projects</t>
  </si>
  <si>
    <t>Total receipts (operating + project)</t>
  </si>
  <si>
    <t>Total payments (operating + project)</t>
  </si>
  <si>
    <t>Net surplus/deficit</t>
  </si>
  <si>
    <t>Opening reserves</t>
  </si>
  <si>
    <t>Closing reserves</t>
  </si>
  <si>
    <t>Receipts</t>
  </si>
  <si>
    <t>CTS grant</t>
  </si>
  <si>
    <t>Maintenance grants (grass cutting)</t>
  </si>
  <si>
    <t>Maintenance grants (wicket maintenance)</t>
  </si>
  <si>
    <t>Street cleaning grant</t>
  </si>
  <si>
    <t>Lengthsman grants</t>
  </si>
  <si>
    <t>Lengthsman grant for SMB</t>
  </si>
  <si>
    <t>Lengthsman grant for associate parish/town councils</t>
  </si>
  <si>
    <t>Lengthsman overpayments invoiced to parish/town councils</t>
  </si>
  <si>
    <t>Lengthsman commission</t>
  </si>
  <si>
    <t>Village shop</t>
  </si>
  <si>
    <t>Bowling club</t>
  </si>
  <si>
    <t>Clubs &amp; societies</t>
  </si>
  <si>
    <t>Cricket club (frozen at £1,700)</t>
  </si>
  <si>
    <t>Football clubs</t>
  </si>
  <si>
    <t>Fishing syndicate</t>
  </si>
  <si>
    <t>Model yacht club</t>
  </si>
  <si>
    <t>Other ad hoc users of the recreation ground &amp;/or pavilion</t>
  </si>
  <si>
    <t>Income on fixed term bond</t>
  </si>
  <si>
    <t>Interest on accounts</t>
  </si>
  <si>
    <t>Miscellaneous receipts &amp; events</t>
  </si>
  <si>
    <t>Wayleave payment</t>
  </si>
  <si>
    <t>Hill &amp; Valley surplus refund</t>
  </si>
  <si>
    <t>S137 projects - community events</t>
  </si>
  <si>
    <t>Projects</t>
  </si>
  <si>
    <t>Neighbourhood plan</t>
  </si>
  <si>
    <t>Flood prevention projects</t>
  </si>
  <si>
    <t>BEST projects - highways improvements</t>
  </si>
  <si>
    <t>LIF - Batsford</t>
  </si>
  <si>
    <t>S106 projects - open spaces improvements</t>
  </si>
  <si>
    <t>HPFA grant</t>
  </si>
  <si>
    <t>VAT refund</t>
  </si>
  <si>
    <t>VAT</t>
  </si>
  <si>
    <t>Payments</t>
  </si>
  <si>
    <t>Clerk's salary</t>
  </si>
  <si>
    <t>OS</t>
  </si>
  <si>
    <t>Employer's NIC</t>
  </si>
  <si>
    <t>Hire of village centre</t>
  </si>
  <si>
    <t>Z</t>
  </si>
  <si>
    <t>HR consultancy &amp; payroll fees</t>
  </si>
  <si>
    <t>V20</t>
  </si>
  <si>
    <t>Training &amp; conferences</t>
  </si>
  <si>
    <t>IT &amp; other hardware</t>
  </si>
  <si>
    <t>IT Software costs</t>
  </si>
  <si>
    <t>Mileage &amp; travel</t>
  </si>
  <si>
    <t>Office sundries</t>
  </si>
  <si>
    <t>Postage</t>
  </si>
  <si>
    <t>E</t>
  </si>
  <si>
    <t>Printing &amp; stationery</t>
  </si>
  <si>
    <t>Subscriptions</t>
  </si>
  <si>
    <t>Telephone</t>
  </si>
  <si>
    <t>Audit fees</t>
  </si>
  <si>
    <t>Insurance</t>
  </si>
  <si>
    <t>Batsford</t>
  </si>
  <si>
    <t>Defibrillator maintenance</t>
  </si>
  <si>
    <t>Ground maintenance contract</t>
  </si>
  <si>
    <t>Recreation ground maintenance (tasks 1, 2 &amp; 11)</t>
  </si>
  <si>
    <t>Lake maintenance (task 8)</t>
  </si>
  <si>
    <t>Hirst copse maintenance (tasks 3, 4 &amp; 5)</t>
  </si>
  <si>
    <t>War memorial &amp; garden</t>
  </si>
  <si>
    <t>The Summerhaugh</t>
  </si>
  <si>
    <t>Stoke play area</t>
  </si>
  <si>
    <t>Footpath maintenance (task 7)</t>
  </si>
  <si>
    <t>Other irregular &amp; miscellaneous maintenance (tasks 6 &amp; 9)</t>
  </si>
  <si>
    <t>Recreation ground maintenance (tasks 10 - pest control, not in contract)</t>
  </si>
  <si>
    <t>Recreation ground &amp; lake maintenance (other)</t>
  </si>
  <si>
    <t>Pavillion maintenance</t>
  </si>
  <si>
    <t>Play areas maintenance</t>
  </si>
  <si>
    <t>Recreation ground water</t>
  </si>
  <si>
    <t>Recreation ground electricity</t>
  </si>
  <si>
    <t>V5</t>
  </si>
  <si>
    <t>Jubilee lamp electricity</t>
  </si>
  <si>
    <t>Tree maintenance</t>
  </si>
  <si>
    <t>Wicket maintenance (task 12)</t>
  </si>
  <si>
    <t>Grants, events &amp; contingencies</t>
  </si>
  <si>
    <t>Hill &amp; Valley printing</t>
  </si>
  <si>
    <t>Contingencies</t>
  </si>
  <si>
    <t>Street cleaning</t>
  </si>
  <si>
    <t>Lengthsman SMB</t>
  </si>
  <si>
    <t>Lengthsman associate parish/town councils</t>
  </si>
  <si>
    <t>Sports projects</t>
  </si>
  <si>
    <t>VAT on payments</t>
  </si>
  <si>
    <t>21-22</t>
  </si>
  <si>
    <t xml:space="preserve">Actual </t>
  </si>
  <si>
    <t>2021-22</t>
  </si>
  <si>
    <t>22-23</t>
  </si>
  <si>
    <t>2022-23</t>
  </si>
  <si>
    <t>Playground</t>
  </si>
  <si>
    <t>Forecast</t>
  </si>
  <si>
    <t>to Date</t>
  </si>
  <si>
    <t xml:space="preserve">Insurance for Hardstanding fence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</si>
</sst>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scheme val="minor"/>
    </font>
    <font>
      <i/>
      <sz val="11"/>
      <color theme="0" tint="-0.34998626667073579"/>
      <name val="Calibri"/>
      <scheme val="minor"/>
    </font>
    <font>
      <i/>
      <sz val="11"/>
      <name val="Calibri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0" fillId="0" borderId="1" xfId="0" applyNumberFormat="1" applyBorder="1"/>
    <xf numFmtId="3" fontId="0" fillId="0" borderId="2" xfId="0" applyNumberFormat="1" applyBorder="1"/>
    <xf numFmtId="0" fontId="3" fillId="0" borderId="0" xfId="0" applyFont="1"/>
    <xf numFmtId="3" fontId="3" fillId="0" borderId="0" xfId="0" applyNumberFormat="1" applyFont="1"/>
    <xf numFmtId="3" fontId="4" fillId="0" borderId="0" xfId="0" applyNumberFormat="1" applyFont="1" applyAlignment="1">
      <alignment horizontal="center"/>
    </xf>
    <xf numFmtId="3" fontId="4" fillId="0" borderId="0" xfId="0" applyNumberFormat="1" applyFont="1"/>
    <xf numFmtId="3" fontId="4" fillId="0" borderId="1" xfId="0" applyNumberFormat="1" applyFont="1" applyBorder="1"/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/>
    <xf numFmtId="3" fontId="0" fillId="0" borderId="4" xfId="0" applyNumberFormat="1" applyBorder="1"/>
    <xf numFmtId="3" fontId="3" fillId="0" borderId="7" xfId="0" applyNumberFormat="1" applyFont="1" applyBorder="1" applyAlignment="1">
      <alignment horizontal="center"/>
    </xf>
    <xf numFmtId="3" fontId="3" fillId="0" borderId="7" xfId="0" applyNumberFormat="1" applyFont="1" applyBorder="1"/>
    <xf numFmtId="3" fontId="3" fillId="0" borderId="8" xfId="0" applyNumberFormat="1" applyFont="1" applyBorder="1"/>
    <xf numFmtId="3" fontId="0" fillId="2" borderId="4" xfId="0" applyNumberFormat="1" applyFill="1" applyBorder="1"/>
    <xf numFmtId="3" fontId="0" fillId="0" borderId="5" xfId="0" applyNumberFormat="1" applyBorder="1"/>
    <xf numFmtId="3" fontId="0" fillId="2" borderId="5" xfId="0" applyNumberFormat="1" applyFill="1" applyBorder="1"/>
    <xf numFmtId="3" fontId="0" fillId="2" borderId="10" xfId="0" applyNumberFormat="1" applyFill="1" applyBorder="1"/>
    <xf numFmtId="3" fontId="7" fillId="2" borderId="3" xfId="0" applyNumberFormat="1" applyFont="1" applyFill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0" fillId="0" borderId="7" xfId="0" applyNumberFormat="1" applyBorder="1"/>
    <xf numFmtId="3" fontId="0" fillId="0" borderId="8" xfId="0" applyNumberFormat="1" applyBorder="1"/>
    <xf numFmtId="3" fontId="0" fillId="0" borderId="9" xfId="0" applyNumberFormat="1" applyBorder="1"/>
    <xf numFmtId="49" fontId="0" fillId="0" borderId="0" xfId="0" applyNumberFormat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0" fillId="2" borderId="7" xfId="0" applyNumberFormat="1" applyFill="1" applyBorder="1"/>
    <xf numFmtId="3" fontId="0" fillId="2" borderId="8" xfId="0" applyNumberFormat="1" applyFill="1" applyBorder="1"/>
    <xf numFmtId="3" fontId="0" fillId="2" borderId="11" xfId="0" applyNumberFormat="1" applyFill="1" applyBorder="1"/>
    <xf numFmtId="49" fontId="3" fillId="0" borderId="6" xfId="0" applyNumberFormat="1" applyFont="1" applyBorder="1" applyAlignment="1">
      <alignment horizontal="center"/>
    </xf>
    <xf numFmtId="3" fontId="0" fillId="2" borderId="9" xfId="0" applyNumberFormat="1" applyFill="1" applyBorder="1"/>
    <xf numFmtId="3" fontId="4" fillId="2" borderId="8" xfId="0" applyNumberFormat="1" applyFont="1" applyFill="1" applyBorder="1"/>
    <xf numFmtId="3" fontId="4" fillId="2" borderId="9" xfId="0" applyNumberFormat="1" applyFont="1" applyFill="1" applyBorder="1"/>
    <xf numFmtId="49" fontId="4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3" fontId="11" fillId="0" borderId="1" xfId="0" applyNumberFormat="1" applyFont="1" applyBorder="1"/>
    <xf numFmtId="3" fontId="9" fillId="2" borderId="8" xfId="0" applyNumberFormat="1" applyFont="1" applyFill="1" applyBorder="1"/>
    <xf numFmtId="3" fontId="9" fillId="0" borderId="8" xfId="0" applyNumberFormat="1" applyFont="1" applyBorder="1"/>
    <xf numFmtId="3" fontId="4" fillId="2" borderId="7" xfId="0" applyNumberFormat="1" applyFont="1" applyFill="1" applyBorder="1"/>
    <xf numFmtId="3" fontId="3" fillId="0" borderId="11" xfId="0" applyNumberFormat="1" applyFont="1" applyBorder="1"/>
    <xf numFmtId="3" fontId="0" fillId="0" borderId="11" xfId="0" applyNumberFormat="1" applyBorder="1"/>
    <xf numFmtId="3" fontId="4" fillId="2" borderId="11" xfId="0" applyNumberFormat="1" applyFont="1" applyFill="1" applyBorder="1"/>
    <xf numFmtId="3" fontId="4" fillId="0" borderId="8" xfId="0" applyNumberFormat="1" applyFont="1" applyBorder="1"/>
    <xf numFmtId="3" fontId="4" fillId="0" borderId="9" xfId="0" applyNumberFormat="1" applyFont="1" applyBorder="1"/>
    <xf numFmtId="3" fontId="0" fillId="0" borderId="10" xfId="0" applyNumberFormat="1" applyBorder="1"/>
    <xf numFmtId="3" fontId="7" fillId="0" borderId="14" xfId="0" applyNumberFormat="1" applyFont="1" applyBorder="1" applyAlignment="1">
      <alignment horizontal="centerContinuous"/>
    </xf>
    <xf numFmtId="3" fontId="7" fillId="0" borderId="10" xfId="0" applyNumberFormat="1" applyFont="1" applyBorder="1" applyAlignment="1">
      <alignment horizontal="centerContinuous"/>
    </xf>
    <xf numFmtId="3" fontId="7" fillId="0" borderId="15" xfId="0" applyNumberFormat="1" applyFont="1" applyBorder="1" applyAlignment="1">
      <alignment horizontal="centerContinuous"/>
    </xf>
    <xf numFmtId="3" fontId="3" fillId="0" borderId="9" xfId="0" applyNumberFormat="1" applyFont="1" applyBorder="1"/>
    <xf numFmtId="3" fontId="13" fillId="0" borderId="8" xfId="0" applyNumberFormat="1" applyFont="1" applyBorder="1"/>
    <xf numFmtId="3" fontId="7" fillId="0" borderId="6" xfId="0" applyNumberFormat="1" applyFont="1" applyBorder="1" applyAlignment="1">
      <alignment horizontal="center"/>
    </xf>
    <xf numFmtId="0" fontId="12" fillId="0" borderId="0" xfId="0" applyFont="1"/>
    <xf numFmtId="4" fontId="14" fillId="0" borderId="0" xfId="0" applyNumberFormat="1" applyFont="1" applyAlignment="1">
      <alignment vertical="top"/>
    </xf>
    <xf numFmtId="49" fontId="0" fillId="0" borderId="3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5">
    <cellStyle name="Followed Hyperlink" xfId="4" builtinId="9" hidden="1"/>
    <cellStyle name="Followed Hyperlink" xfId="2" builtinId="9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8"/>
  <sheetViews>
    <sheetView tabSelected="1" workbookViewId="0">
      <pane xSplit="1" ySplit="2" topLeftCell="G3" activePane="bottomRight" state="frozenSplit"/>
      <selection pane="topRight" activeCell="F1" sqref="F1"/>
      <selection pane="bottomLeft" activeCell="A14" sqref="A14"/>
      <selection pane="bottomRight" activeCell="P4" sqref="P4"/>
    </sheetView>
  </sheetViews>
  <sheetFormatPr defaultColWidth="8.88671875" defaultRowHeight="14.4" x14ac:dyDescent="0.3"/>
  <cols>
    <col min="1" max="1" width="39.109375" bestFit="1" customWidth="1"/>
    <col min="2" max="2" width="7.88671875" style="3" bestFit="1" customWidth="1"/>
    <col min="3" max="3" width="8.21875" style="3" bestFit="1" customWidth="1"/>
    <col min="4" max="5" width="10.109375" style="3" bestFit="1" customWidth="1"/>
    <col min="6" max="6" width="8.88671875" style="7"/>
    <col min="7" max="7" width="2.77734375" customWidth="1"/>
    <col min="8" max="10" width="7.21875" style="3" bestFit="1" customWidth="1"/>
    <col min="11" max="12" width="8.21875" style="3" bestFit="1" customWidth="1"/>
    <col min="13" max="13" width="8.77734375" customWidth="1"/>
  </cols>
  <sheetData>
    <row r="1" spans="1:19" s="1" customFormat="1" x14ac:dyDescent="0.3">
      <c r="B1" s="27" t="s">
        <v>0</v>
      </c>
      <c r="C1" s="27" t="s">
        <v>1</v>
      </c>
      <c r="D1" s="27" t="s">
        <v>2</v>
      </c>
      <c r="E1" s="27" t="s">
        <v>3</v>
      </c>
      <c r="F1" s="32" t="s">
        <v>4</v>
      </c>
      <c r="H1" s="57" t="s">
        <v>121</v>
      </c>
      <c r="I1" s="58"/>
      <c r="J1" s="58"/>
      <c r="K1" s="58"/>
      <c r="L1" s="59"/>
      <c r="M1" s="60" t="s">
        <v>122</v>
      </c>
      <c r="N1" s="61"/>
      <c r="O1" s="61"/>
      <c r="P1" s="61"/>
      <c r="Q1" s="61"/>
    </row>
    <row r="2" spans="1:19" s="1" customFormat="1" ht="15" thickBot="1" x14ac:dyDescent="0.35">
      <c r="B2" s="2" t="s">
        <v>5</v>
      </c>
      <c r="C2" s="2" t="s">
        <v>5</v>
      </c>
      <c r="D2" s="2" t="s">
        <v>5</v>
      </c>
      <c r="E2" s="2" t="s">
        <v>120</v>
      </c>
      <c r="F2" s="15" t="s">
        <v>5</v>
      </c>
      <c r="H2" s="50" t="s">
        <v>125</v>
      </c>
      <c r="I2" s="49"/>
      <c r="J2" s="49"/>
      <c r="K2" s="49"/>
      <c r="L2" s="51"/>
      <c r="M2" s="50" t="s">
        <v>6</v>
      </c>
      <c r="N2" s="49"/>
      <c r="O2" s="49"/>
      <c r="P2" s="49"/>
      <c r="Q2" s="51"/>
    </row>
    <row r="3" spans="1:19" x14ac:dyDescent="0.3">
      <c r="A3" s="6" t="s">
        <v>7</v>
      </c>
      <c r="F3" s="16"/>
      <c r="H3" s="22" t="s">
        <v>8</v>
      </c>
      <c r="I3" s="23" t="s">
        <v>9</v>
      </c>
      <c r="J3" s="22" t="s">
        <v>10</v>
      </c>
      <c r="K3" s="23" t="s">
        <v>11</v>
      </c>
      <c r="L3" s="28" t="s">
        <v>12</v>
      </c>
      <c r="M3" s="22" t="s">
        <v>8</v>
      </c>
      <c r="N3" s="23" t="s">
        <v>9</v>
      </c>
      <c r="O3" s="22" t="s">
        <v>10</v>
      </c>
      <c r="P3" s="23" t="s">
        <v>11</v>
      </c>
      <c r="Q3" s="28" t="s">
        <v>12</v>
      </c>
    </row>
    <row r="4" spans="1:19" x14ac:dyDescent="0.3">
      <c r="A4" t="s">
        <v>13</v>
      </c>
      <c r="B4" s="3">
        <f>Receipts!B6</f>
        <v>19497</v>
      </c>
      <c r="C4" s="3">
        <f>Receipts!C6</f>
        <v>19497</v>
      </c>
      <c r="D4" s="3">
        <f>Receipts!D6</f>
        <v>19497</v>
      </c>
      <c r="E4" s="3">
        <f>Receipts!E6</f>
        <v>22917</v>
      </c>
      <c r="F4" s="16">
        <f t="shared" ref="F4:F11" si="0">SUM(H4:K4)</f>
        <v>28777.96</v>
      </c>
      <c r="H4" s="18">
        <f>Receipts!H6</f>
        <v>28777.96</v>
      </c>
      <c r="I4" s="14">
        <f>Receipts!I6</f>
        <v>0</v>
      </c>
      <c r="J4" s="18">
        <f>Receipts!J6</f>
        <v>0</v>
      </c>
      <c r="K4" s="14">
        <f>Receipts!K6</f>
        <v>0</v>
      </c>
      <c r="L4" s="29">
        <f t="shared" ref="L4:L11" si="1">SUM(H4:K4)</f>
        <v>28777.96</v>
      </c>
      <c r="M4" s="18">
        <f>Receipts!L6</f>
        <v>30000</v>
      </c>
      <c r="N4" s="14">
        <f>Receipts!M6</f>
        <v>0</v>
      </c>
      <c r="O4" s="18">
        <f>Receipts!N6</f>
        <v>0</v>
      </c>
      <c r="P4" s="14">
        <f>Receipts!O6</f>
        <v>0</v>
      </c>
      <c r="Q4" s="29">
        <f t="shared" ref="Q4:Q11" si="2">SUM(M4:P4)</f>
        <v>30000</v>
      </c>
      <c r="S4" s="56"/>
    </row>
    <row r="5" spans="1:19" x14ac:dyDescent="0.3">
      <c r="A5" t="s">
        <v>14</v>
      </c>
      <c r="B5" s="3">
        <f>Receipts!B13</f>
        <v>15077.2</v>
      </c>
      <c r="C5" s="3">
        <f>Receipts!C13</f>
        <v>13636</v>
      </c>
      <c r="D5" s="3">
        <f>Receipts!D13</f>
        <v>13301</v>
      </c>
      <c r="E5" s="3">
        <f>Receipts!E13</f>
        <v>12976</v>
      </c>
      <c r="F5" s="16">
        <f t="shared" si="0"/>
        <v>15400</v>
      </c>
      <c r="H5" s="18">
        <f>Receipts!H13</f>
        <v>15400</v>
      </c>
      <c r="I5" s="14"/>
      <c r="J5" s="18">
        <f>Receipts!J13</f>
        <v>0</v>
      </c>
      <c r="K5" s="14">
        <f>Receipts!K13</f>
        <v>0</v>
      </c>
      <c r="L5" s="29">
        <f t="shared" si="1"/>
        <v>15400</v>
      </c>
      <c r="M5" s="18">
        <f>Receipts!L13</f>
        <v>15400</v>
      </c>
      <c r="N5" s="14">
        <f>Receipts!M13</f>
        <v>0</v>
      </c>
      <c r="O5" s="18">
        <f>Receipts!N13</f>
        <v>0</v>
      </c>
      <c r="P5" s="14">
        <f>Receipts!O13</f>
        <v>0</v>
      </c>
      <c r="Q5" s="29">
        <f t="shared" si="2"/>
        <v>15400</v>
      </c>
    </row>
    <row r="6" spans="1:19" x14ac:dyDescent="0.3">
      <c r="A6" t="s">
        <v>15</v>
      </c>
      <c r="B6" s="3">
        <f>Receipts!B19</f>
        <v>13730</v>
      </c>
      <c r="C6" s="3">
        <f>Receipts!C19</f>
        <v>15520</v>
      </c>
      <c r="D6" s="3">
        <f>Receipts!D19</f>
        <v>15700</v>
      </c>
      <c r="E6" s="3">
        <f>Receipts!E19</f>
        <v>15497</v>
      </c>
      <c r="F6" s="16">
        <f t="shared" si="0"/>
        <v>15400</v>
      </c>
      <c r="H6" s="18">
        <f>Receipts!H19</f>
        <v>15400</v>
      </c>
      <c r="I6" s="14">
        <f>Receipts!I19</f>
        <v>0</v>
      </c>
      <c r="J6" s="18">
        <f>Receipts!J19</f>
        <v>0</v>
      </c>
      <c r="K6" s="14">
        <f>Receipts!K19</f>
        <v>0</v>
      </c>
      <c r="L6" s="29">
        <f t="shared" si="1"/>
        <v>15400</v>
      </c>
      <c r="M6" s="18">
        <f>Receipts!L19</f>
        <v>15400</v>
      </c>
      <c r="N6" s="14">
        <f>Receipts!M19</f>
        <v>0</v>
      </c>
      <c r="O6" s="18">
        <f>Receipts!N19</f>
        <v>0</v>
      </c>
      <c r="P6" s="14">
        <f>Receipts!O19</f>
        <v>0</v>
      </c>
      <c r="Q6" s="29">
        <f t="shared" si="2"/>
        <v>15400</v>
      </c>
    </row>
    <row r="7" spans="1:19" x14ac:dyDescent="0.3">
      <c r="A7" t="s">
        <v>16</v>
      </c>
      <c r="B7" s="3">
        <f>Receipts!B23</f>
        <v>2</v>
      </c>
      <c r="C7" s="3">
        <f>Receipts!C23</f>
        <v>2</v>
      </c>
      <c r="D7" s="3">
        <f>Receipts!D23</f>
        <v>2</v>
      </c>
      <c r="E7" s="3">
        <f>Receipts!E23</f>
        <v>2</v>
      </c>
      <c r="F7" s="16">
        <f t="shared" si="0"/>
        <v>2</v>
      </c>
      <c r="H7" s="18">
        <f>Receipts!H23</f>
        <v>0</v>
      </c>
      <c r="I7" s="14">
        <f>Receipts!I23</f>
        <v>2</v>
      </c>
      <c r="J7" s="18">
        <f>Receipts!J23</f>
        <v>0</v>
      </c>
      <c r="K7" s="14">
        <f>Receipts!K23</f>
        <v>0</v>
      </c>
      <c r="L7" s="29">
        <f t="shared" si="1"/>
        <v>2</v>
      </c>
      <c r="M7" s="18">
        <f>Receipts!L23</f>
        <v>0</v>
      </c>
      <c r="N7" s="14">
        <f>Receipts!M23</f>
        <v>2</v>
      </c>
      <c r="O7" s="18">
        <f>Receipts!N23</f>
        <v>0</v>
      </c>
      <c r="P7" s="14">
        <f>Receipts!O23</f>
        <v>0</v>
      </c>
      <c r="Q7" s="29">
        <f t="shared" si="2"/>
        <v>2</v>
      </c>
    </row>
    <row r="8" spans="1:19" x14ac:dyDescent="0.3">
      <c r="A8" t="s">
        <v>49</v>
      </c>
      <c r="B8" s="3">
        <f>Receipts!B31</f>
        <v>4575.59</v>
      </c>
      <c r="C8" s="3">
        <f>Receipts!C31</f>
        <v>3076</v>
      </c>
      <c r="D8" s="3">
        <f>Receipts!D31</f>
        <v>3778</v>
      </c>
      <c r="E8" s="3">
        <f>Receipts!E31</f>
        <v>3391</v>
      </c>
      <c r="F8" s="16">
        <f t="shared" si="0"/>
        <v>1030.5</v>
      </c>
      <c r="H8" s="18">
        <f>Receipts!H31</f>
        <v>905.5</v>
      </c>
      <c r="I8" s="14">
        <f>Receipts!I31</f>
        <v>125</v>
      </c>
      <c r="J8" s="18">
        <f>Receipts!J31</f>
        <v>0</v>
      </c>
      <c r="K8" s="14">
        <f>Receipts!K31</f>
        <v>0</v>
      </c>
      <c r="L8" s="29">
        <f t="shared" si="1"/>
        <v>1030.5</v>
      </c>
      <c r="M8" s="18">
        <f>Receipts!L31</f>
        <v>585.17000000000007</v>
      </c>
      <c r="N8" s="14">
        <f>Receipts!M31</f>
        <v>510</v>
      </c>
      <c r="O8" s="18">
        <f>Receipts!N31</f>
        <v>0</v>
      </c>
      <c r="P8" s="14">
        <f>Receipts!O31</f>
        <v>0</v>
      </c>
      <c r="Q8" s="29">
        <f t="shared" si="2"/>
        <v>1095.17</v>
      </c>
    </row>
    <row r="9" spans="1:19" x14ac:dyDescent="0.3">
      <c r="A9" t="s">
        <v>17</v>
      </c>
      <c r="B9" s="3">
        <f>Receipts!B35</f>
        <v>228.78</v>
      </c>
      <c r="C9" s="3">
        <f>Receipts!C35</f>
        <v>180</v>
      </c>
      <c r="D9" s="3">
        <f>Receipts!D35</f>
        <v>176</v>
      </c>
      <c r="E9" s="3">
        <f>Receipts!E35</f>
        <v>226</v>
      </c>
      <c r="F9" s="16">
        <f t="shared" si="0"/>
        <v>6</v>
      </c>
      <c r="H9" s="18">
        <v>3</v>
      </c>
      <c r="I9" s="14">
        <v>3</v>
      </c>
      <c r="J9" s="18">
        <f>Receipts!J35</f>
        <v>0</v>
      </c>
      <c r="K9" s="14">
        <f>Receipts!K35</f>
        <v>0</v>
      </c>
      <c r="L9" s="29">
        <f t="shared" si="1"/>
        <v>6</v>
      </c>
      <c r="M9" s="18">
        <v>3</v>
      </c>
      <c r="N9" s="14">
        <v>3</v>
      </c>
      <c r="O9" s="18">
        <f>Receipts!N35</f>
        <v>0</v>
      </c>
      <c r="P9" s="14">
        <f>Receipts!O35</f>
        <v>0</v>
      </c>
      <c r="Q9" s="29">
        <f t="shared" si="2"/>
        <v>6</v>
      </c>
    </row>
    <row r="10" spans="1:19" x14ac:dyDescent="0.3">
      <c r="A10" t="s">
        <v>18</v>
      </c>
      <c r="B10" s="3">
        <f>Receipts!B41</f>
        <v>542.34</v>
      </c>
      <c r="C10" s="3">
        <f>Receipts!C41</f>
        <v>4049</v>
      </c>
      <c r="D10" s="3">
        <f>Receipts!D41</f>
        <v>42</v>
      </c>
      <c r="E10" s="3">
        <f>Receipts!E41</f>
        <v>42</v>
      </c>
      <c r="F10" s="16">
        <f t="shared" si="0"/>
        <v>0</v>
      </c>
      <c r="H10" s="18">
        <f>Receipts!H41</f>
        <v>0</v>
      </c>
      <c r="I10" s="14">
        <f>Receipts!I41</f>
        <v>0</v>
      </c>
      <c r="J10" s="18">
        <f>Receipts!J41</f>
        <v>0</v>
      </c>
      <c r="K10" s="14">
        <f>Receipts!K41</f>
        <v>0</v>
      </c>
      <c r="L10" s="29">
        <f t="shared" si="1"/>
        <v>0</v>
      </c>
      <c r="M10" s="18">
        <f>Receipts!L41</f>
        <v>42</v>
      </c>
      <c r="N10" s="14">
        <f>Receipts!M41</f>
        <v>0</v>
      </c>
      <c r="O10" s="18">
        <f>Receipts!N41</f>
        <v>0</v>
      </c>
      <c r="P10" s="14">
        <f>Receipts!O41</f>
        <v>0</v>
      </c>
      <c r="Q10" s="29">
        <f t="shared" si="2"/>
        <v>42</v>
      </c>
    </row>
    <row r="11" spans="1:19" x14ac:dyDescent="0.3">
      <c r="A11" t="s">
        <v>19</v>
      </c>
      <c r="B11" s="3">
        <f>Receipts!B51</f>
        <v>2810.36</v>
      </c>
      <c r="C11" s="3">
        <f>Receipts!C51</f>
        <v>6920</v>
      </c>
      <c r="D11" s="3">
        <f>Receipts!D51</f>
        <v>17556</v>
      </c>
      <c r="E11" s="3">
        <f>Receipts!E51</f>
        <v>12555</v>
      </c>
      <c r="F11" s="16">
        <f t="shared" si="0"/>
        <v>8706.869999999999</v>
      </c>
      <c r="H11" s="18">
        <v>1289.3599999999999</v>
      </c>
      <c r="I11" s="14">
        <v>3554</v>
      </c>
      <c r="J11" s="18">
        <v>1863.51</v>
      </c>
      <c r="K11" s="14">
        <v>2000</v>
      </c>
      <c r="L11" s="29">
        <f t="shared" si="1"/>
        <v>8706.869999999999</v>
      </c>
      <c r="M11" s="18">
        <v>1300</v>
      </c>
      <c r="N11" s="14">
        <v>3600</v>
      </c>
      <c r="O11" s="18">
        <v>1900</v>
      </c>
      <c r="P11" s="14">
        <v>2000</v>
      </c>
      <c r="Q11" s="29">
        <f t="shared" si="2"/>
        <v>8800</v>
      </c>
    </row>
    <row r="12" spans="1:19" x14ac:dyDescent="0.3">
      <c r="B12" s="4">
        <f>SUM(B4:B11)</f>
        <v>56463.26999999999</v>
      </c>
      <c r="C12" s="4">
        <f>SUM(C4:C11)</f>
        <v>62880</v>
      </c>
      <c r="D12" s="4">
        <f>SUM(D4:D11)</f>
        <v>70052</v>
      </c>
      <c r="E12" s="4">
        <f>SUM(E4:E11)</f>
        <v>67606</v>
      </c>
      <c r="F12" s="17">
        <f>SUM(F4:F11)</f>
        <v>69323.33</v>
      </c>
      <c r="H12" s="20">
        <f t="shared" ref="H12:Q12" si="3">SUM(H4:H11)</f>
        <v>61775.82</v>
      </c>
      <c r="I12" s="19">
        <f t="shared" si="3"/>
        <v>3684</v>
      </c>
      <c r="J12" s="20">
        <f t="shared" si="3"/>
        <v>1863.51</v>
      </c>
      <c r="K12" s="19">
        <f t="shared" si="3"/>
        <v>2000</v>
      </c>
      <c r="L12" s="30">
        <f t="shared" si="3"/>
        <v>69323.33</v>
      </c>
      <c r="M12" s="20">
        <f t="shared" si="3"/>
        <v>62730.17</v>
      </c>
      <c r="N12" s="19">
        <f t="shared" si="3"/>
        <v>4115</v>
      </c>
      <c r="O12" s="20">
        <f t="shared" si="3"/>
        <v>1900</v>
      </c>
      <c r="P12" s="19">
        <f t="shared" si="3"/>
        <v>2000</v>
      </c>
      <c r="Q12" s="30">
        <f t="shared" si="3"/>
        <v>70745.17</v>
      </c>
    </row>
    <row r="13" spans="1:19" x14ac:dyDescent="0.3">
      <c r="A13" s="6" t="s">
        <v>20</v>
      </c>
      <c r="F13" s="16"/>
      <c r="H13" s="18"/>
      <c r="I13" s="14"/>
      <c r="J13" s="18"/>
      <c r="K13" s="14"/>
      <c r="L13" s="29"/>
      <c r="M13" s="18"/>
      <c r="N13" s="14"/>
      <c r="O13" s="18"/>
      <c r="P13" s="14"/>
      <c r="Q13" s="29"/>
    </row>
    <row r="14" spans="1:19" x14ac:dyDescent="0.3">
      <c r="A14" t="s">
        <v>21</v>
      </c>
      <c r="B14" s="3">
        <f>Payments!C7</f>
        <v>-10179.299999999999</v>
      </c>
      <c r="C14" s="3">
        <f>Payments!D7</f>
        <v>-11400</v>
      </c>
      <c r="D14" s="3">
        <f>Payments!E7</f>
        <v>-10191</v>
      </c>
      <c r="E14" s="3">
        <f>Payments!F7</f>
        <v>-11654</v>
      </c>
      <c r="F14" s="16">
        <v>11945</v>
      </c>
      <c r="H14" s="18">
        <v>11026</v>
      </c>
      <c r="I14" s="14"/>
      <c r="J14" s="18"/>
      <c r="K14" s="14"/>
      <c r="L14" s="29"/>
      <c r="M14" s="18">
        <f>Payments!I7</f>
        <v>0</v>
      </c>
      <c r="N14" s="14">
        <f>Payments!J7</f>
        <v>-2986.2378000000003</v>
      </c>
      <c r="O14" s="18">
        <f>Payments!K7</f>
        <v>-2986.2378000000003</v>
      </c>
      <c r="P14" s="14">
        <f>Payments!L7</f>
        <v>-2986.2378000000003</v>
      </c>
      <c r="Q14" s="29">
        <f t="shared" ref="Q14" si="4">SUM(M14:P14)</f>
        <v>-8958.7134000000005</v>
      </c>
    </row>
    <row r="15" spans="1:19" x14ac:dyDescent="0.3">
      <c r="A15" t="s">
        <v>22</v>
      </c>
      <c r="B15" s="3">
        <f>Payments!C20</f>
        <v>-6409.8600000000006</v>
      </c>
      <c r="C15" s="3">
        <f>Payments!D20</f>
        <v>-7158</v>
      </c>
      <c r="D15" s="3">
        <f>Payments!E20</f>
        <v>-7203</v>
      </c>
      <c r="E15" s="3">
        <f>Payments!F20</f>
        <v>-7716</v>
      </c>
      <c r="F15" s="16">
        <f t="shared" ref="F15:F28" si="5">SUM(H15:K15)</f>
        <v>4600</v>
      </c>
      <c r="H15" s="18">
        <v>2300</v>
      </c>
      <c r="I15" s="14"/>
      <c r="J15" s="18">
        <v>2300</v>
      </c>
      <c r="K15" s="14"/>
      <c r="L15" s="29"/>
      <c r="M15" s="18">
        <v>2300</v>
      </c>
      <c r="N15" s="14"/>
      <c r="O15" s="18">
        <v>2300</v>
      </c>
      <c r="P15" s="14"/>
      <c r="Q15" s="29"/>
    </row>
    <row r="16" spans="1:19" x14ac:dyDescent="0.3">
      <c r="A16" t="s">
        <v>23</v>
      </c>
      <c r="B16" s="3">
        <f>Payments!C24</f>
        <v>-2762.99</v>
      </c>
      <c r="C16" s="3">
        <f>Payments!D24</f>
        <v>-2859</v>
      </c>
      <c r="D16" s="3">
        <f>Payments!E24</f>
        <v>-2418</v>
      </c>
      <c r="E16" s="3">
        <f>Payments!F24</f>
        <v>-2445</v>
      </c>
      <c r="F16" s="16"/>
      <c r="H16" s="18"/>
      <c r="I16" s="14"/>
      <c r="J16" s="18"/>
      <c r="K16" s="14"/>
      <c r="L16" s="29"/>
      <c r="M16" s="18">
        <f>Payments!I24</f>
        <v>0</v>
      </c>
      <c r="N16" s="14">
        <f>Payments!J24</f>
        <v>-165</v>
      </c>
      <c r="O16" s="18">
        <f>Payments!K24</f>
        <v>1400</v>
      </c>
      <c r="P16" s="14">
        <f>Payments!L24</f>
        <v>-165</v>
      </c>
      <c r="Q16" s="29">
        <f t="shared" ref="Q16:Q20" si="6">SUM(M16:P16)</f>
        <v>1070</v>
      </c>
    </row>
    <row r="17" spans="1:17" x14ac:dyDescent="0.3">
      <c r="A17" t="s">
        <v>16</v>
      </c>
      <c r="B17" s="3">
        <f>Payments!C27</f>
        <v>-1</v>
      </c>
      <c r="C17" s="3">
        <f>Payments!D27</f>
        <v>-1</v>
      </c>
      <c r="D17" s="3">
        <f>Payments!E27</f>
        <v>-1</v>
      </c>
      <c r="E17" s="3">
        <f>Payments!F27</f>
        <v>-1</v>
      </c>
      <c r="F17" s="16"/>
      <c r="H17" s="18"/>
      <c r="I17" s="14"/>
      <c r="J17" s="18"/>
      <c r="K17" s="14"/>
      <c r="L17" s="29"/>
      <c r="M17" s="18">
        <f>Payments!I27</f>
        <v>0</v>
      </c>
      <c r="N17" s="14">
        <f>Payments!J27</f>
        <v>0</v>
      </c>
      <c r="O17" s="18">
        <f>Payments!K27</f>
        <v>-1</v>
      </c>
      <c r="P17" s="14">
        <f>Payments!L27</f>
        <v>0</v>
      </c>
      <c r="Q17" s="29">
        <f t="shared" si="6"/>
        <v>-1</v>
      </c>
    </row>
    <row r="18" spans="1:17" x14ac:dyDescent="0.3">
      <c r="A18" t="s">
        <v>24</v>
      </c>
      <c r="B18" s="3">
        <f>Payments!C49</f>
        <v>-13499.210000000001</v>
      </c>
      <c r="C18" s="3">
        <f>Payments!D49</f>
        <v>-11998</v>
      </c>
      <c r="D18" s="3">
        <f>Payments!E49</f>
        <v>-13428</v>
      </c>
      <c r="E18" s="3">
        <f>Payments!F49</f>
        <v>-16817</v>
      </c>
      <c r="F18" s="16"/>
      <c r="H18" s="18"/>
      <c r="I18" s="14"/>
      <c r="J18" s="18"/>
      <c r="K18" s="14"/>
      <c r="L18" s="29"/>
      <c r="M18" s="18">
        <f>Payments!I49</f>
        <v>0</v>
      </c>
      <c r="N18" s="14">
        <f>Payments!J49</f>
        <v>-4528.5</v>
      </c>
      <c r="O18" s="18">
        <f>Payments!K49</f>
        <v>-5512.5</v>
      </c>
      <c r="P18" s="14">
        <f>Payments!L49</f>
        <v>-4231</v>
      </c>
      <c r="Q18" s="29">
        <f t="shared" si="6"/>
        <v>-14272</v>
      </c>
    </row>
    <row r="19" spans="1:17" x14ac:dyDescent="0.3">
      <c r="A19" t="s">
        <v>25</v>
      </c>
      <c r="B19" s="3">
        <f>Payments!C59</f>
        <v>-16070.6</v>
      </c>
      <c r="C19" s="3">
        <f>Payments!D59</f>
        <v>-14002</v>
      </c>
      <c r="D19" s="3">
        <f>Payments!E59</f>
        <v>-20759</v>
      </c>
      <c r="E19" s="3">
        <f>Payments!F59</f>
        <v>-15803</v>
      </c>
      <c r="F19" s="16"/>
      <c r="H19" s="18"/>
      <c r="I19" s="14"/>
      <c r="J19" s="18"/>
      <c r="K19" s="14"/>
      <c r="L19" s="29"/>
      <c r="M19" s="18">
        <f>Payments!I59</f>
        <v>0</v>
      </c>
      <c r="N19" s="14">
        <f>Payments!J59</f>
        <v>-3985.75</v>
      </c>
      <c r="O19" s="18">
        <f>Payments!K59</f>
        <v>-3985.75</v>
      </c>
      <c r="P19" s="14">
        <f>Payments!L59</f>
        <v>-3985.75</v>
      </c>
      <c r="Q19" s="29">
        <f t="shared" si="6"/>
        <v>-11957.25</v>
      </c>
    </row>
    <row r="20" spans="1:17" x14ac:dyDescent="0.3">
      <c r="A20" t="s">
        <v>26</v>
      </c>
      <c r="B20" s="3">
        <f>Payments!C54</f>
        <v>-1230</v>
      </c>
      <c r="C20" s="3">
        <f>Payments!D54</f>
        <v>-1130</v>
      </c>
      <c r="D20" s="3">
        <f>Payments!E54</f>
        <v>-730</v>
      </c>
      <c r="E20" s="3">
        <f>Payments!F54</f>
        <v>-712</v>
      </c>
      <c r="F20" s="16"/>
      <c r="H20" s="18"/>
      <c r="I20" s="14"/>
      <c r="J20" s="18"/>
      <c r="K20" s="14"/>
      <c r="L20" s="29"/>
      <c r="M20" s="18">
        <f>Payments!I54</f>
        <v>0</v>
      </c>
      <c r="N20" s="14">
        <f>Payments!J54</f>
        <v>-795.05</v>
      </c>
      <c r="O20" s="18">
        <f>Payments!K54</f>
        <v>-128.30000000000001</v>
      </c>
      <c r="P20" s="14">
        <f>Payments!L54</f>
        <v>-154.5</v>
      </c>
      <c r="Q20" s="29">
        <f t="shared" si="6"/>
        <v>-1077.8499999999999</v>
      </c>
    </row>
    <row r="21" spans="1:17" x14ac:dyDescent="0.3">
      <c r="A21" t="s">
        <v>27</v>
      </c>
      <c r="B21" s="3">
        <f>Payments!C68</f>
        <v>-6920.08</v>
      </c>
      <c r="C21" s="3">
        <f>Payments!D68</f>
        <v>-12354</v>
      </c>
      <c r="D21" s="3">
        <f>Payments!E68</f>
        <v>-9795</v>
      </c>
      <c r="E21" s="3">
        <f>Payments!F68</f>
        <v>-11457</v>
      </c>
      <c r="F21" s="16"/>
      <c r="H21" s="18"/>
      <c r="I21" s="14"/>
      <c r="J21" s="18"/>
      <c r="K21" s="14"/>
      <c r="L21" s="29"/>
      <c r="M21" s="18">
        <f>Payments!I68</f>
        <v>0</v>
      </c>
      <c r="N21" s="14"/>
      <c r="O21" s="18"/>
      <c r="P21" s="14"/>
      <c r="Q21" s="29"/>
    </row>
    <row r="22" spans="1:17" x14ac:dyDescent="0.3">
      <c r="B22" s="4">
        <f>SUM(B14:B21)</f>
        <v>-57073.04</v>
      </c>
      <c r="C22" s="4">
        <f>SUM(C14:C21)</f>
        <v>-60902</v>
      </c>
      <c r="D22" s="4">
        <f>SUM(D14:D21)</f>
        <v>-64525</v>
      </c>
      <c r="E22" s="4">
        <f>SUM(E14:E21)</f>
        <v>-66605</v>
      </c>
      <c r="F22" s="16"/>
      <c r="H22" s="20"/>
      <c r="I22" s="19"/>
      <c r="J22" s="20"/>
      <c r="K22" s="19"/>
      <c r="L22" s="30"/>
      <c r="M22" s="20">
        <f>SUM(M14:M21)</f>
        <v>2300</v>
      </c>
      <c r="N22" s="19"/>
      <c r="O22" s="20"/>
      <c r="P22" s="19"/>
      <c r="Q22" s="30"/>
    </row>
    <row r="23" spans="1:17" x14ac:dyDescent="0.3">
      <c r="F23" s="16"/>
      <c r="H23" s="18"/>
      <c r="I23" s="14"/>
      <c r="J23" s="18"/>
      <c r="K23" s="14"/>
      <c r="L23" s="29"/>
      <c r="M23" s="18"/>
      <c r="N23" s="14"/>
      <c r="O23" s="18"/>
      <c r="P23" s="14"/>
      <c r="Q23" s="29"/>
    </row>
    <row r="24" spans="1:17" x14ac:dyDescent="0.3">
      <c r="A24" s="6" t="s">
        <v>28</v>
      </c>
      <c r="B24" s="3">
        <f>B12+B22</f>
        <v>-609.77000000001135</v>
      </c>
      <c r="C24" s="3">
        <f>C12+C22</f>
        <v>1978</v>
      </c>
      <c r="D24" s="3">
        <f>D12+D22</f>
        <v>5527</v>
      </c>
      <c r="E24" s="3">
        <f>E12+E22</f>
        <v>1001</v>
      </c>
      <c r="F24" s="16">
        <f t="shared" si="5"/>
        <v>69323.33</v>
      </c>
      <c r="H24" s="18">
        <f t="shared" ref="H24:Q24" si="7">H12+H22</f>
        <v>61775.82</v>
      </c>
      <c r="I24" s="14">
        <f t="shared" si="7"/>
        <v>3684</v>
      </c>
      <c r="J24" s="18">
        <f t="shared" si="7"/>
        <v>1863.51</v>
      </c>
      <c r="K24" s="14">
        <f t="shared" si="7"/>
        <v>2000</v>
      </c>
      <c r="L24" s="29">
        <f t="shared" si="7"/>
        <v>69323.33</v>
      </c>
      <c r="M24" s="18">
        <f t="shared" si="7"/>
        <v>65030.17</v>
      </c>
      <c r="N24" s="14">
        <f t="shared" si="7"/>
        <v>4115</v>
      </c>
      <c r="O24" s="18">
        <f t="shared" si="7"/>
        <v>1900</v>
      </c>
      <c r="P24" s="14">
        <f t="shared" si="7"/>
        <v>2000</v>
      </c>
      <c r="Q24" s="29">
        <f t="shared" si="7"/>
        <v>70745.17</v>
      </c>
    </row>
    <row r="25" spans="1:17" x14ac:dyDescent="0.3">
      <c r="F25" s="16"/>
      <c r="H25" s="18"/>
      <c r="I25" s="14"/>
      <c r="J25" s="18"/>
      <c r="K25" s="14"/>
      <c r="L25" s="29"/>
      <c r="M25" s="18"/>
      <c r="N25" s="14"/>
      <c r="O25" s="18"/>
      <c r="P25" s="14"/>
      <c r="Q25" s="29"/>
    </row>
    <row r="26" spans="1:17" x14ac:dyDescent="0.3">
      <c r="A26" t="s">
        <v>29</v>
      </c>
      <c r="B26" s="3">
        <f>Receipts!B49</f>
        <v>8965</v>
      </c>
      <c r="C26" s="3">
        <f>Receipts!C49</f>
        <v>25500</v>
      </c>
      <c r="D26" s="3">
        <f>Receipts!D49</f>
        <v>42570</v>
      </c>
      <c r="E26" s="3">
        <f>Receipts!E49</f>
        <v>27682</v>
      </c>
      <c r="F26" s="16">
        <f t="shared" si="5"/>
        <v>8732</v>
      </c>
      <c r="H26" s="18">
        <f>Receipts!H49</f>
        <v>0</v>
      </c>
      <c r="I26" s="14">
        <f>Receipts!I49</f>
        <v>8732</v>
      </c>
      <c r="J26" s="18">
        <f>Receipts!J49</f>
        <v>0</v>
      </c>
      <c r="K26" s="14">
        <f>Receipts!K49</f>
        <v>0</v>
      </c>
      <c r="L26" s="29">
        <f>SUM(H26:K26)</f>
        <v>8732</v>
      </c>
      <c r="M26" s="18">
        <f>Receipts!L49</f>
        <v>0</v>
      </c>
      <c r="N26" s="14">
        <f>Receipts!M49</f>
        <v>8732</v>
      </c>
      <c r="O26" s="18">
        <f>Receipts!N49</f>
        <v>0</v>
      </c>
      <c r="P26" s="14">
        <f>Receipts!O49</f>
        <v>0</v>
      </c>
      <c r="Q26" s="29">
        <f>SUM(M26:P26)</f>
        <v>8732</v>
      </c>
    </row>
    <row r="27" spans="1:17" x14ac:dyDescent="0.3">
      <c r="A27" t="s">
        <v>30</v>
      </c>
      <c r="B27" s="3">
        <f>Payments!C66</f>
        <v>-11602.210000000001</v>
      </c>
      <c r="C27" s="3">
        <f>Payments!D66</f>
        <v>-39126</v>
      </c>
      <c r="D27" s="3">
        <f>Payments!E66</f>
        <v>-11365</v>
      </c>
      <c r="E27" s="3">
        <f>Payments!F66</f>
        <v>-1315</v>
      </c>
      <c r="F27" s="16" t="e">
        <f>SUM(H27:K27)</f>
        <v>#REF!</v>
      </c>
      <c r="H27" s="18" t="e">
        <f>Payments!#REF!</f>
        <v>#REF!</v>
      </c>
      <c r="I27" s="14" t="e">
        <f>Payments!#REF!</f>
        <v>#REF!</v>
      </c>
      <c r="J27" s="18" t="e">
        <f>Payments!#REF!</f>
        <v>#REF!</v>
      </c>
      <c r="K27" s="14" t="e">
        <f>Payments!#REF!</f>
        <v>#REF!</v>
      </c>
      <c r="L27" s="29" t="e">
        <f>SUM(H27:K27)</f>
        <v>#REF!</v>
      </c>
      <c r="M27" s="18">
        <f>Payments!I66</f>
        <v>0</v>
      </c>
      <c r="N27" s="14">
        <f>Payments!J66</f>
        <v>0</v>
      </c>
      <c r="O27" s="18">
        <f>Payments!K66</f>
        <v>0</v>
      </c>
      <c r="P27" s="14">
        <f>Payments!L66</f>
        <v>-300</v>
      </c>
      <c r="Q27" s="29">
        <f>SUM(M27:P27)</f>
        <v>-300</v>
      </c>
    </row>
    <row r="28" spans="1:17" x14ac:dyDescent="0.3">
      <c r="A28" t="s">
        <v>31</v>
      </c>
      <c r="B28" s="4">
        <f>SUM(B26:B27)</f>
        <v>-2637.2100000000009</v>
      </c>
      <c r="C28" s="4">
        <f>SUM(C26:C27)</f>
        <v>-13626</v>
      </c>
      <c r="D28" s="4">
        <f>SUM(D26:D27)</f>
        <v>31205</v>
      </c>
      <c r="E28" s="4">
        <f>SUM(E26:E27)</f>
        <v>26367</v>
      </c>
      <c r="F28" s="16" t="e">
        <f t="shared" si="5"/>
        <v>#REF!</v>
      </c>
      <c r="H28" s="30" t="e">
        <f t="shared" ref="H28:Q28" si="8">SUM(H26:H27)</f>
        <v>#REF!</v>
      </c>
      <c r="I28" s="25" t="e">
        <f t="shared" si="8"/>
        <v>#REF!</v>
      </c>
      <c r="J28" s="30" t="e">
        <f t="shared" si="8"/>
        <v>#REF!</v>
      </c>
      <c r="K28" s="25" t="e">
        <f t="shared" si="8"/>
        <v>#REF!</v>
      </c>
      <c r="L28" s="30" t="e">
        <f t="shared" si="8"/>
        <v>#REF!</v>
      </c>
      <c r="M28" s="30">
        <f t="shared" si="8"/>
        <v>0</v>
      </c>
      <c r="N28" s="25">
        <f t="shared" si="8"/>
        <v>8732</v>
      </c>
      <c r="O28" s="30">
        <f t="shared" si="8"/>
        <v>0</v>
      </c>
      <c r="P28" s="25">
        <f t="shared" si="8"/>
        <v>-300</v>
      </c>
      <c r="Q28" s="30">
        <f t="shared" si="8"/>
        <v>8432</v>
      </c>
    </row>
    <row r="29" spans="1:17" x14ac:dyDescent="0.3">
      <c r="F29" s="16"/>
      <c r="H29" s="18"/>
      <c r="I29" s="14"/>
      <c r="J29" s="18"/>
      <c r="K29" s="14"/>
      <c r="L29" s="29"/>
      <c r="M29" s="18"/>
      <c r="N29" s="14"/>
      <c r="O29" s="18"/>
      <c r="P29" s="14"/>
      <c r="Q29" s="29"/>
    </row>
    <row r="30" spans="1:17" x14ac:dyDescent="0.3">
      <c r="A30" s="6" t="s">
        <v>32</v>
      </c>
      <c r="B30" s="3">
        <f>B12+B26</f>
        <v>65428.26999999999</v>
      </c>
      <c r="C30" s="3">
        <f>C12+C26</f>
        <v>88380</v>
      </c>
      <c r="D30" s="3">
        <f>D12+D26</f>
        <v>112622</v>
      </c>
      <c r="E30" s="3">
        <f>E12+E26</f>
        <v>95288</v>
      </c>
      <c r="F30" s="16">
        <f>F12+F26</f>
        <v>78055.33</v>
      </c>
      <c r="H30" s="18">
        <f t="shared" ref="H30:Q30" si="9">H12+H26</f>
        <v>61775.82</v>
      </c>
      <c r="I30" s="14">
        <f t="shared" si="9"/>
        <v>12416</v>
      </c>
      <c r="J30" s="18">
        <f t="shared" si="9"/>
        <v>1863.51</v>
      </c>
      <c r="K30" s="14">
        <f t="shared" si="9"/>
        <v>2000</v>
      </c>
      <c r="L30" s="29">
        <f t="shared" si="9"/>
        <v>78055.33</v>
      </c>
      <c r="M30" s="18">
        <f t="shared" si="9"/>
        <v>62730.17</v>
      </c>
      <c r="N30" s="14">
        <f t="shared" si="9"/>
        <v>12847</v>
      </c>
      <c r="O30" s="18">
        <f t="shared" si="9"/>
        <v>1900</v>
      </c>
      <c r="P30" s="14">
        <f t="shared" si="9"/>
        <v>2000</v>
      </c>
      <c r="Q30" s="29">
        <f t="shared" si="9"/>
        <v>79477.17</v>
      </c>
    </row>
    <row r="31" spans="1:17" x14ac:dyDescent="0.3">
      <c r="A31" s="6" t="s">
        <v>33</v>
      </c>
      <c r="B31" s="3">
        <f>B22+B27</f>
        <v>-68675.25</v>
      </c>
      <c r="C31" s="3">
        <f>C22+C27</f>
        <v>-100028</v>
      </c>
      <c r="D31" s="3">
        <f>D22+D27</f>
        <v>-75890</v>
      </c>
      <c r="E31" s="3">
        <f>E22+E27</f>
        <v>-67920</v>
      </c>
      <c r="F31" s="16" t="e">
        <f>F22+F27</f>
        <v>#REF!</v>
      </c>
      <c r="H31" s="18" t="e">
        <f t="shared" ref="H31:Q31" si="10">H22+H27</f>
        <v>#REF!</v>
      </c>
      <c r="I31" s="14" t="e">
        <f t="shared" si="10"/>
        <v>#REF!</v>
      </c>
      <c r="J31" s="18" t="e">
        <f t="shared" si="10"/>
        <v>#REF!</v>
      </c>
      <c r="K31" s="14" t="e">
        <f t="shared" si="10"/>
        <v>#REF!</v>
      </c>
      <c r="L31" s="29" t="e">
        <f t="shared" si="10"/>
        <v>#REF!</v>
      </c>
      <c r="M31" s="18">
        <f t="shared" si="10"/>
        <v>2300</v>
      </c>
      <c r="N31" s="14">
        <f t="shared" si="10"/>
        <v>0</v>
      </c>
      <c r="O31" s="18">
        <f t="shared" si="10"/>
        <v>0</v>
      </c>
      <c r="P31" s="14">
        <f t="shared" si="10"/>
        <v>-300</v>
      </c>
      <c r="Q31" s="29">
        <f t="shared" si="10"/>
        <v>-300</v>
      </c>
    </row>
    <row r="32" spans="1:17" x14ac:dyDescent="0.3">
      <c r="F32" s="16"/>
      <c r="H32" s="18"/>
      <c r="I32" s="14"/>
      <c r="J32" s="18"/>
      <c r="K32" s="14"/>
      <c r="L32" s="29"/>
      <c r="M32" s="18"/>
      <c r="N32" s="14"/>
      <c r="O32" s="18"/>
      <c r="P32" s="14"/>
      <c r="Q32" s="29"/>
    </row>
    <row r="33" spans="1:17" ht="15" thickBot="1" x14ac:dyDescent="0.35">
      <c r="A33" s="6" t="s">
        <v>34</v>
      </c>
      <c r="B33" s="3">
        <f>SUM(B30:B31)</f>
        <v>-3246.9800000000105</v>
      </c>
      <c r="C33" s="3">
        <f>SUM(C30:C31)</f>
        <v>-11648</v>
      </c>
      <c r="D33" s="3">
        <f>SUM(D30:D31)</f>
        <v>36732</v>
      </c>
      <c r="E33" s="3">
        <f>SUM(E30:E31)</f>
        <v>27368</v>
      </c>
      <c r="F33" s="16" t="e">
        <f>SUM(F30:F31)</f>
        <v>#REF!</v>
      </c>
      <c r="H33" s="21" t="e">
        <f t="shared" ref="H33:Q33" si="11">SUM(H30:H31)</f>
        <v>#REF!</v>
      </c>
      <c r="I33" s="48" t="e">
        <f t="shared" si="11"/>
        <v>#REF!</v>
      </c>
      <c r="J33" s="21" t="e">
        <f t="shared" si="11"/>
        <v>#REF!</v>
      </c>
      <c r="K33" s="48" t="e">
        <f t="shared" si="11"/>
        <v>#REF!</v>
      </c>
      <c r="L33" s="31" t="e">
        <f t="shared" si="11"/>
        <v>#REF!</v>
      </c>
      <c r="M33" s="21">
        <f t="shared" si="11"/>
        <v>65030.17</v>
      </c>
      <c r="N33" s="48">
        <f t="shared" si="11"/>
        <v>12847</v>
      </c>
      <c r="O33" s="21">
        <f t="shared" si="11"/>
        <v>1900</v>
      </c>
      <c r="P33" s="48">
        <f t="shared" si="11"/>
        <v>1700</v>
      </c>
      <c r="Q33" s="31">
        <f t="shared" si="11"/>
        <v>79177.17</v>
      </c>
    </row>
    <row r="34" spans="1:17" x14ac:dyDescent="0.3">
      <c r="F34" s="16"/>
      <c r="M34" s="3"/>
      <c r="N34" s="3"/>
      <c r="O34" s="3"/>
      <c r="P34" s="3"/>
      <c r="Q34" s="3"/>
    </row>
    <row r="35" spans="1:17" x14ac:dyDescent="0.3">
      <c r="A35" t="s">
        <v>35</v>
      </c>
      <c r="B35" s="3">
        <v>44083</v>
      </c>
      <c r="C35" s="3">
        <f>B37</f>
        <v>40836.01999999999</v>
      </c>
      <c r="D35" s="3">
        <f>C37</f>
        <v>29188.01999999999</v>
      </c>
      <c r="E35" s="3">
        <f>D37</f>
        <v>65920.01999999999</v>
      </c>
      <c r="F35" s="16">
        <f>E37</f>
        <v>93288.01999999999</v>
      </c>
      <c r="M35" s="3"/>
      <c r="N35" s="3"/>
      <c r="O35" s="3"/>
      <c r="P35" s="3"/>
      <c r="Q35" s="3"/>
    </row>
    <row r="36" spans="1:17" x14ac:dyDescent="0.3">
      <c r="F36" s="16"/>
      <c r="M36" s="3"/>
      <c r="N36" s="3"/>
      <c r="O36" s="3"/>
      <c r="P36" s="3"/>
      <c r="Q36" s="3"/>
    </row>
    <row r="37" spans="1:17" ht="15" thickBot="1" x14ac:dyDescent="0.35">
      <c r="A37" t="s">
        <v>36</v>
      </c>
      <c r="B37" s="5">
        <f>B35+B33</f>
        <v>40836.01999999999</v>
      </c>
      <c r="C37" s="5">
        <f>C35+C33</f>
        <v>29188.01999999999</v>
      </c>
      <c r="D37" s="5">
        <f>D35+D33</f>
        <v>65920.01999999999</v>
      </c>
      <c r="E37" s="5">
        <f>E35+E33</f>
        <v>93288.01999999999</v>
      </c>
      <c r="F37" s="52" t="e">
        <f t="shared" ref="F37" si="12">F35+F33</f>
        <v>#REF!</v>
      </c>
      <c r="M37" s="3"/>
      <c r="N37" s="3"/>
      <c r="O37" s="3"/>
      <c r="P37" s="3"/>
      <c r="Q37" s="3"/>
    </row>
    <row r="38" spans="1:17" ht="15" thickTop="1" x14ac:dyDescent="0.3"/>
  </sheetData>
  <mergeCells count="2">
    <mergeCell ref="H1:L1"/>
    <mergeCell ref="M1:Q1"/>
  </mergeCells>
  <phoneticPr fontId="8" type="noConversion"/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1"/>
  <sheetViews>
    <sheetView workbookViewId="0">
      <pane xSplit="1" ySplit="3" topLeftCell="B4" activePane="bottomRight" state="frozenSplit"/>
      <selection pane="topRight" activeCell="G1" sqref="G1"/>
      <selection pane="bottomLeft" activeCell="A3" sqref="A3"/>
      <selection pane="bottomRight" activeCell="L1" sqref="L1:O1"/>
    </sheetView>
  </sheetViews>
  <sheetFormatPr defaultColWidth="8.88671875" defaultRowHeight="14.4" x14ac:dyDescent="0.3"/>
  <cols>
    <col min="1" max="1" width="55.44140625" bestFit="1" customWidth="1"/>
    <col min="2" max="3" width="7.88671875" style="3" bestFit="1" customWidth="1"/>
    <col min="4" max="4" width="7.88671875" style="3" customWidth="1"/>
    <col min="5" max="5" width="10.109375" style="3" bestFit="1" customWidth="1"/>
    <col min="6" max="6" width="12.109375" style="7" bestFit="1" customWidth="1"/>
    <col min="7" max="7" width="2.77734375" customWidth="1"/>
    <col min="8" max="9" width="6.77734375" style="3" bestFit="1" customWidth="1"/>
    <col min="10" max="10" width="6.44140625" style="3" bestFit="1" customWidth="1"/>
    <col min="11" max="11" width="7.21875" style="3" bestFit="1" customWidth="1"/>
    <col min="12" max="13" width="6.77734375" style="3" bestFit="1" customWidth="1"/>
    <col min="14" max="14" width="6.44140625" style="3" bestFit="1" customWidth="1"/>
    <col min="15" max="15" width="7.21875" style="3" bestFit="1" customWidth="1"/>
  </cols>
  <sheetData>
    <row r="1" spans="1:15" s="1" customFormat="1" x14ac:dyDescent="0.3">
      <c r="B1" s="27" t="s">
        <v>0</v>
      </c>
      <c r="C1" s="27" t="s">
        <v>1</v>
      </c>
      <c r="D1" s="27" t="s">
        <v>2</v>
      </c>
      <c r="E1" s="27" t="s">
        <v>3</v>
      </c>
      <c r="F1" s="32" t="s">
        <v>4</v>
      </c>
      <c r="H1" s="57" t="s">
        <v>119</v>
      </c>
      <c r="I1" s="58"/>
      <c r="J1" s="58"/>
      <c r="K1" s="59"/>
      <c r="L1" s="57" t="s">
        <v>122</v>
      </c>
      <c r="M1" s="58"/>
      <c r="N1" s="58"/>
      <c r="O1" s="59"/>
    </row>
    <row r="2" spans="1:15" s="1" customFormat="1" ht="15" thickBot="1" x14ac:dyDescent="0.35">
      <c r="B2" s="2"/>
      <c r="C2" s="2"/>
      <c r="D2" s="2"/>
      <c r="E2" s="2"/>
      <c r="F2" s="15"/>
      <c r="H2" s="50" t="s">
        <v>125</v>
      </c>
      <c r="I2" s="49"/>
      <c r="J2" s="49"/>
      <c r="K2" s="51"/>
      <c r="L2" s="50" t="s">
        <v>6</v>
      </c>
      <c r="M2" s="49"/>
      <c r="N2" s="49"/>
      <c r="O2" s="51"/>
    </row>
    <row r="3" spans="1:15" s="1" customFormat="1" x14ac:dyDescent="0.3">
      <c r="B3" s="2" t="s">
        <v>5</v>
      </c>
      <c r="C3" s="2" t="s">
        <v>5</v>
      </c>
      <c r="D3" s="2" t="s">
        <v>5</v>
      </c>
      <c r="E3" s="2" t="s">
        <v>120</v>
      </c>
      <c r="F3" s="15" t="s">
        <v>120</v>
      </c>
      <c r="H3" s="22" t="s">
        <v>8</v>
      </c>
      <c r="I3" s="23" t="s">
        <v>9</v>
      </c>
      <c r="J3" s="22" t="s">
        <v>10</v>
      </c>
      <c r="K3" s="54" t="s">
        <v>11</v>
      </c>
      <c r="L3" s="22" t="s">
        <v>8</v>
      </c>
      <c r="M3" s="23" t="s">
        <v>9</v>
      </c>
      <c r="N3" s="22" t="s">
        <v>10</v>
      </c>
      <c r="O3" s="54" t="s">
        <v>11</v>
      </c>
    </row>
    <row r="4" spans="1:15" x14ac:dyDescent="0.3">
      <c r="A4" s="6" t="s">
        <v>37</v>
      </c>
      <c r="F4" s="16"/>
      <c r="H4" s="29"/>
      <c r="I4" s="24"/>
      <c r="J4" s="42"/>
      <c r="K4" s="24"/>
      <c r="L4" s="29"/>
      <c r="M4" s="24"/>
      <c r="N4" s="42"/>
      <c r="O4" s="24"/>
    </row>
    <row r="5" spans="1:15" x14ac:dyDescent="0.3">
      <c r="F5" s="16"/>
      <c r="H5" s="29"/>
      <c r="I5" s="24"/>
      <c r="J5" s="42"/>
      <c r="K5" s="24"/>
      <c r="L5" s="29"/>
      <c r="M5" s="24"/>
      <c r="N5" s="42"/>
      <c r="O5" s="24"/>
    </row>
    <row r="6" spans="1:15" x14ac:dyDescent="0.3">
      <c r="A6" s="6" t="s">
        <v>13</v>
      </c>
      <c r="B6" s="3">
        <v>19497</v>
      </c>
      <c r="C6" s="3">
        <v>19497</v>
      </c>
      <c r="D6" s="3">
        <v>19497</v>
      </c>
      <c r="E6" s="3">
        <v>22917</v>
      </c>
      <c r="F6" s="16">
        <v>25161</v>
      </c>
      <c r="H6" s="29">
        <v>28777.96</v>
      </c>
      <c r="I6" s="24"/>
      <c r="J6" s="42"/>
      <c r="K6" s="24"/>
      <c r="L6" s="29">
        <v>30000</v>
      </c>
      <c r="M6" s="24"/>
      <c r="N6" s="42"/>
      <c r="O6" s="24"/>
    </row>
    <row r="7" spans="1:15" x14ac:dyDescent="0.3">
      <c r="F7" s="16"/>
      <c r="H7" s="29"/>
      <c r="I7" s="24"/>
      <c r="J7" s="42"/>
      <c r="K7" s="24"/>
      <c r="L7" s="29"/>
      <c r="M7" s="24"/>
      <c r="N7" s="42"/>
      <c r="O7" s="24"/>
    </row>
    <row r="8" spans="1:15" x14ac:dyDescent="0.3">
      <c r="A8" s="6" t="s">
        <v>14</v>
      </c>
      <c r="F8" s="16"/>
      <c r="H8" s="29"/>
      <c r="I8" s="24"/>
      <c r="J8" s="42"/>
      <c r="K8" s="24"/>
      <c r="L8" s="29"/>
      <c r="M8" s="24"/>
      <c r="N8" s="42"/>
      <c r="O8" s="24"/>
    </row>
    <row r="9" spans="1:15" x14ac:dyDescent="0.3">
      <c r="A9" t="s">
        <v>38</v>
      </c>
      <c r="B9" s="3">
        <v>1503</v>
      </c>
      <c r="C9" s="3">
        <v>1002</v>
      </c>
      <c r="D9" s="3">
        <v>501</v>
      </c>
      <c r="E9" s="3">
        <v>0</v>
      </c>
      <c r="F9" s="16">
        <f>SUM(H9:K9)</f>
        <v>0</v>
      </c>
      <c r="H9" s="29">
        <v>0</v>
      </c>
      <c r="I9" s="24"/>
      <c r="J9" s="42"/>
      <c r="K9" s="24"/>
      <c r="L9" s="29"/>
      <c r="M9" s="24"/>
      <c r="N9" s="42"/>
      <c r="O9" s="24"/>
    </row>
    <row r="10" spans="1:15" x14ac:dyDescent="0.3">
      <c r="A10" t="s">
        <v>39</v>
      </c>
      <c r="B10" s="3">
        <v>7105</v>
      </c>
      <c r="C10" s="3">
        <v>6065</v>
      </c>
      <c r="D10" s="3">
        <v>6126</v>
      </c>
      <c r="E10" s="3">
        <v>6187</v>
      </c>
      <c r="F10" s="16">
        <f>SUM(H10:K10)</f>
        <v>6249</v>
      </c>
      <c r="H10" s="29">
        <v>6249</v>
      </c>
      <c r="I10" s="24"/>
      <c r="J10" s="42"/>
      <c r="K10" s="24"/>
      <c r="L10" s="29">
        <v>6249</v>
      </c>
      <c r="M10" s="24"/>
      <c r="N10" s="42"/>
      <c r="O10" s="24"/>
    </row>
    <row r="11" spans="1:15" x14ac:dyDescent="0.3">
      <c r="A11" t="s">
        <v>40</v>
      </c>
      <c r="B11" s="3">
        <v>5346</v>
      </c>
      <c r="C11" s="3">
        <v>5399</v>
      </c>
      <c r="D11" s="3">
        <v>5453</v>
      </c>
      <c r="E11" s="3">
        <v>5508</v>
      </c>
      <c r="F11" s="16">
        <f>SUM(H11:K11)</f>
        <v>5563</v>
      </c>
      <c r="H11" s="29">
        <v>5563</v>
      </c>
      <c r="I11" s="24"/>
      <c r="J11" s="42"/>
      <c r="K11" s="24"/>
      <c r="L11" s="29">
        <v>5563</v>
      </c>
      <c r="M11" s="24"/>
      <c r="N11" s="42"/>
      <c r="O11" s="24"/>
    </row>
    <row r="12" spans="1:15" x14ac:dyDescent="0.3">
      <c r="A12" t="s">
        <v>41</v>
      </c>
      <c r="B12" s="3">
        <v>1123.2</v>
      </c>
      <c r="C12" s="3">
        <v>1170</v>
      </c>
      <c r="D12" s="3">
        <v>1221</v>
      </c>
      <c r="E12" s="3">
        <v>1281</v>
      </c>
      <c r="F12" s="16">
        <v>1290</v>
      </c>
      <c r="H12" s="42">
        <v>1290</v>
      </c>
      <c r="I12" s="24"/>
      <c r="J12" s="42"/>
      <c r="K12" s="24"/>
      <c r="L12" s="42">
        <v>1300</v>
      </c>
      <c r="M12" s="24"/>
      <c r="N12" s="42"/>
      <c r="O12" s="24"/>
    </row>
    <row r="13" spans="1:15" x14ac:dyDescent="0.3">
      <c r="B13" s="4">
        <f>SUM(B9:B12)</f>
        <v>15077.2</v>
      </c>
      <c r="C13" s="4">
        <f>SUM(C9:C12)</f>
        <v>13636</v>
      </c>
      <c r="D13" s="4">
        <f>SUM(D9:D12)</f>
        <v>13301</v>
      </c>
      <c r="E13" s="4">
        <f>SUM(E9:E12)</f>
        <v>12976</v>
      </c>
      <c r="F13" s="17">
        <f>SUM(F10:F12)</f>
        <v>13102</v>
      </c>
      <c r="H13" s="30">
        <v>15400</v>
      </c>
      <c r="I13" s="25">
        <v>15458</v>
      </c>
      <c r="J13" s="30">
        <f t="shared" ref="J13:K13" si="0">SUM(J9:J12)</f>
        <v>0</v>
      </c>
      <c r="K13" s="25">
        <f t="shared" si="0"/>
        <v>0</v>
      </c>
      <c r="L13" s="30">
        <v>15400</v>
      </c>
      <c r="M13" s="25">
        <f t="shared" ref="M13:O13" si="1">SUM(M9:M12)</f>
        <v>0</v>
      </c>
      <c r="N13" s="30">
        <f t="shared" si="1"/>
        <v>0</v>
      </c>
      <c r="O13" s="25">
        <f t="shared" si="1"/>
        <v>0</v>
      </c>
    </row>
    <row r="14" spans="1:15" x14ac:dyDescent="0.3">
      <c r="A14" s="6" t="s">
        <v>42</v>
      </c>
      <c r="F14" s="16"/>
      <c r="H14" s="29"/>
      <c r="I14" s="24"/>
      <c r="J14" s="42"/>
      <c r="K14" s="24"/>
      <c r="L14" s="29"/>
      <c r="M14" s="24"/>
      <c r="N14" s="42"/>
      <c r="O14" s="24"/>
    </row>
    <row r="15" spans="1:15" x14ac:dyDescent="0.3">
      <c r="A15" t="s">
        <v>43</v>
      </c>
      <c r="B15" s="3">
        <v>1000</v>
      </c>
      <c r="C15" s="3">
        <v>1000</v>
      </c>
      <c r="D15" s="3">
        <v>1000</v>
      </c>
      <c r="E15" s="3">
        <v>1000</v>
      </c>
      <c r="F15" s="16">
        <f>SUM(H15:K15)</f>
        <v>1000</v>
      </c>
      <c r="H15" s="29">
        <v>1000</v>
      </c>
      <c r="I15" s="24"/>
      <c r="J15" s="42"/>
      <c r="K15" s="24"/>
      <c r="L15" s="29">
        <v>1000</v>
      </c>
      <c r="M15" s="24"/>
      <c r="N15" s="42"/>
      <c r="O15" s="24"/>
    </row>
    <row r="16" spans="1:15" x14ac:dyDescent="0.3">
      <c r="A16" t="s">
        <v>44</v>
      </c>
      <c r="B16" s="3">
        <v>11000</v>
      </c>
      <c r="C16" s="3">
        <v>13000</v>
      </c>
      <c r="D16" s="3">
        <v>13000</v>
      </c>
      <c r="E16" s="3">
        <v>13000</v>
      </c>
      <c r="F16" s="16">
        <f>SUM(H16:K16)</f>
        <v>13000</v>
      </c>
      <c r="H16" s="29">
        <v>13000</v>
      </c>
      <c r="I16" s="24"/>
      <c r="J16" s="42"/>
      <c r="K16" s="24"/>
      <c r="L16" s="29">
        <v>13000</v>
      </c>
      <c r="M16" s="24"/>
      <c r="N16" s="42"/>
      <c r="O16" s="24"/>
    </row>
    <row r="17" spans="1:15" x14ac:dyDescent="0.3">
      <c r="A17" t="s">
        <v>45</v>
      </c>
      <c r="B17" s="3">
        <v>530</v>
      </c>
      <c r="C17" s="3">
        <v>120</v>
      </c>
      <c r="D17" s="3">
        <v>300</v>
      </c>
      <c r="E17" s="3">
        <v>97</v>
      </c>
      <c r="F17" s="16">
        <f>SUM(H17:K17)</f>
        <v>0</v>
      </c>
      <c r="H17" s="29"/>
      <c r="I17" s="24"/>
      <c r="J17" s="42"/>
      <c r="K17" s="24"/>
      <c r="L17" s="29"/>
      <c r="M17" s="24"/>
      <c r="N17" s="42"/>
      <c r="O17" s="24"/>
    </row>
    <row r="18" spans="1:15" x14ac:dyDescent="0.3">
      <c r="A18" t="s">
        <v>46</v>
      </c>
      <c r="B18" s="3">
        <v>1200</v>
      </c>
      <c r="C18" s="3">
        <v>1400</v>
      </c>
      <c r="D18" s="3">
        <v>1400</v>
      </c>
      <c r="E18" s="3">
        <v>1400</v>
      </c>
      <c r="F18" s="16">
        <f>SUM(H18:K18)</f>
        <v>1400</v>
      </c>
      <c r="H18" s="29">
        <v>1400</v>
      </c>
      <c r="I18" s="24"/>
      <c r="J18" s="42"/>
      <c r="K18" s="24"/>
      <c r="L18" s="29">
        <v>1400</v>
      </c>
      <c r="M18" s="24"/>
      <c r="N18" s="42"/>
      <c r="O18" s="24"/>
    </row>
    <row r="19" spans="1:15" x14ac:dyDescent="0.3">
      <c r="B19" s="4">
        <f>SUM(B15:B18)</f>
        <v>13730</v>
      </c>
      <c r="C19" s="4">
        <f>SUM(C15:C18)</f>
        <v>15520</v>
      </c>
      <c r="D19" s="4">
        <f>SUM(D15:D18)</f>
        <v>15700</v>
      </c>
      <c r="E19" s="4">
        <f>SUM(E15:E18)</f>
        <v>15497</v>
      </c>
      <c r="F19" s="17">
        <f>SUM(F15:F18)</f>
        <v>15400</v>
      </c>
      <c r="H19" s="30">
        <f t="shared" ref="H19:K19" si="2">SUM(H15:H18)</f>
        <v>15400</v>
      </c>
      <c r="I19" s="25">
        <f t="shared" si="2"/>
        <v>0</v>
      </c>
      <c r="J19" s="30">
        <f t="shared" si="2"/>
        <v>0</v>
      </c>
      <c r="K19" s="25">
        <f t="shared" si="2"/>
        <v>0</v>
      </c>
      <c r="L19" s="30">
        <f t="shared" ref="L19:O19" si="3">SUM(L15:L18)</f>
        <v>15400</v>
      </c>
      <c r="M19" s="25">
        <f t="shared" si="3"/>
        <v>0</v>
      </c>
      <c r="N19" s="30">
        <f t="shared" si="3"/>
        <v>0</v>
      </c>
      <c r="O19" s="25">
        <f t="shared" si="3"/>
        <v>0</v>
      </c>
    </row>
    <row r="20" spans="1:15" x14ac:dyDescent="0.3">
      <c r="A20" s="6" t="s">
        <v>16</v>
      </c>
      <c r="F20" s="16"/>
      <c r="H20" s="29"/>
      <c r="I20" s="24"/>
      <c r="J20" s="42"/>
      <c r="K20" s="24"/>
      <c r="L20" s="29"/>
      <c r="M20" s="24"/>
      <c r="N20" s="42"/>
      <c r="O20" s="24"/>
    </row>
    <row r="21" spans="1:15" x14ac:dyDescent="0.3">
      <c r="A21" t="s">
        <v>47</v>
      </c>
      <c r="B21" s="3">
        <v>1</v>
      </c>
      <c r="C21" s="3">
        <v>1</v>
      </c>
      <c r="D21" s="3">
        <v>1</v>
      </c>
      <c r="E21" s="3">
        <v>1</v>
      </c>
      <c r="F21" s="16">
        <f>SUM(H21:K21)</f>
        <v>1</v>
      </c>
      <c r="H21" s="29"/>
      <c r="I21" s="24">
        <v>1</v>
      </c>
      <c r="J21" s="42"/>
      <c r="K21" s="24"/>
      <c r="L21" s="29"/>
      <c r="M21" s="24">
        <v>1</v>
      </c>
      <c r="N21" s="42"/>
      <c r="O21" s="24"/>
    </row>
    <row r="22" spans="1:15" x14ac:dyDescent="0.3">
      <c r="A22" t="s">
        <v>48</v>
      </c>
      <c r="B22" s="3">
        <v>1</v>
      </c>
      <c r="C22" s="3">
        <v>1</v>
      </c>
      <c r="D22" s="3">
        <v>1</v>
      </c>
      <c r="E22" s="3">
        <v>1</v>
      </c>
      <c r="F22" s="16">
        <f>SUM(H22:K22)</f>
        <v>1</v>
      </c>
      <c r="H22" s="29"/>
      <c r="I22" s="24">
        <v>1</v>
      </c>
      <c r="J22" s="42"/>
      <c r="K22" s="24"/>
      <c r="L22" s="29"/>
      <c r="M22" s="24">
        <v>1</v>
      </c>
      <c r="N22" s="42"/>
      <c r="O22" s="24"/>
    </row>
    <row r="23" spans="1:15" x14ac:dyDescent="0.3">
      <c r="B23" s="4">
        <f>SUM(B21:B22)</f>
        <v>2</v>
      </c>
      <c r="C23" s="4">
        <f>SUM(C21:C22)</f>
        <v>2</v>
      </c>
      <c r="D23" s="4">
        <f>SUM(D21:D22)</f>
        <v>2</v>
      </c>
      <c r="E23" s="4">
        <f>SUM(E21:E22)</f>
        <v>2</v>
      </c>
      <c r="F23" s="17">
        <f t="shared" ref="F23" si="4">SUM(F21:F22)</f>
        <v>2</v>
      </c>
      <c r="H23" s="30">
        <f t="shared" ref="H23:K23" si="5">SUM(H21:H22)</f>
        <v>0</v>
      </c>
      <c r="I23" s="25">
        <f t="shared" si="5"/>
        <v>2</v>
      </c>
      <c r="J23" s="34">
        <f t="shared" si="5"/>
        <v>0</v>
      </c>
      <c r="K23" s="25">
        <f t="shared" si="5"/>
        <v>0</v>
      </c>
      <c r="L23" s="30">
        <f t="shared" ref="L23:O23" si="6">SUM(L21:L22)</f>
        <v>0</v>
      </c>
      <c r="M23" s="25">
        <f t="shared" si="6"/>
        <v>2</v>
      </c>
      <c r="N23" s="34">
        <f t="shared" si="6"/>
        <v>0</v>
      </c>
      <c r="O23" s="25">
        <f t="shared" si="6"/>
        <v>0</v>
      </c>
    </row>
    <row r="24" spans="1:15" x14ac:dyDescent="0.3">
      <c r="A24" s="6" t="s">
        <v>49</v>
      </c>
      <c r="F24" s="16"/>
      <c r="H24" s="29"/>
      <c r="I24" s="24"/>
      <c r="J24" s="42"/>
      <c r="K24" s="24"/>
      <c r="L24" s="29"/>
      <c r="M24" s="24"/>
      <c r="N24" s="42"/>
      <c r="O24" s="24"/>
    </row>
    <row r="25" spans="1:15" x14ac:dyDescent="0.3">
      <c r="A25" t="s">
        <v>48</v>
      </c>
      <c r="B25" s="3">
        <f>248.59-1</f>
        <v>247.59</v>
      </c>
      <c r="C25" s="3">
        <v>157</v>
      </c>
      <c r="D25" s="3">
        <v>212</v>
      </c>
      <c r="E25" s="3">
        <v>166</v>
      </c>
      <c r="F25" s="16">
        <f t="shared" ref="F25:F30" si="7">SUM(H25:K25)</f>
        <v>500</v>
      </c>
      <c r="H25" s="29">
        <v>125</v>
      </c>
      <c r="I25" s="24">
        <v>125</v>
      </c>
      <c r="J25" s="42">
        <v>125</v>
      </c>
      <c r="K25" s="24">
        <v>125</v>
      </c>
      <c r="L25" s="29">
        <v>125</v>
      </c>
      <c r="M25" s="24">
        <v>125</v>
      </c>
      <c r="N25" s="42">
        <v>125</v>
      </c>
      <c r="O25" s="24">
        <v>125</v>
      </c>
    </row>
    <row r="26" spans="1:15" x14ac:dyDescent="0.3">
      <c r="A26" t="s">
        <v>50</v>
      </c>
      <c r="C26" s="3">
        <v>0</v>
      </c>
      <c r="D26" s="3">
        <v>0</v>
      </c>
      <c r="E26" s="3">
        <v>0</v>
      </c>
      <c r="F26" s="16">
        <f t="shared" si="7"/>
        <v>0</v>
      </c>
      <c r="H26" s="29"/>
      <c r="I26" s="24"/>
      <c r="J26" s="42"/>
      <c r="K26" s="24"/>
      <c r="L26" s="29"/>
      <c r="M26" s="24"/>
      <c r="N26" s="42"/>
      <c r="O26" s="24"/>
    </row>
    <row r="27" spans="1:15" x14ac:dyDescent="0.3">
      <c r="A27" t="s">
        <v>51</v>
      </c>
      <c r="B27" s="3">
        <v>576</v>
      </c>
      <c r="C27" s="3">
        <v>579</v>
      </c>
      <c r="D27" s="3">
        <v>420</v>
      </c>
      <c r="E27" s="3">
        <v>0</v>
      </c>
      <c r="F27" s="16">
        <f t="shared" si="7"/>
        <v>840</v>
      </c>
      <c r="H27" s="29"/>
      <c r="I27" s="24"/>
      <c r="J27" s="42">
        <v>420</v>
      </c>
      <c r="K27" s="24">
        <v>420</v>
      </c>
      <c r="L27" s="29">
        <v>125</v>
      </c>
      <c r="M27" s="24">
        <v>125</v>
      </c>
      <c r="N27" s="42">
        <v>420</v>
      </c>
      <c r="O27" s="24">
        <v>420</v>
      </c>
    </row>
    <row r="28" spans="1:15" x14ac:dyDescent="0.3">
      <c r="A28" t="s">
        <v>52</v>
      </c>
      <c r="B28" s="3">
        <v>3608</v>
      </c>
      <c r="C28" s="3">
        <v>2184</v>
      </c>
      <c r="D28" s="3">
        <v>2996</v>
      </c>
      <c r="E28" s="3">
        <v>3070</v>
      </c>
      <c r="F28" s="16">
        <f t="shared" si="7"/>
        <v>780.5</v>
      </c>
      <c r="H28" s="29">
        <v>780.5</v>
      </c>
      <c r="I28" s="24"/>
      <c r="J28" s="29"/>
      <c r="K28" s="24"/>
      <c r="L28" s="29">
        <v>260.17</v>
      </c>
      <c r="M28" s="24">
        <v>260</v>
      </c>
      <c r="N28" s="29">
        <v>260</v>
      </c>
      <c r="O28" s="24">
        <v>260</v>
      </c>
    </row>
    <row r="29" spans="1:15" x14ac:dyDescent="0.3">
      <c r="A29" t="s">
        <v>53</v>
      </c>
      <c r="B29" s="3">
        <v>144</v>
      </c>
      <c r="C29" s="3">
        <v>146</v>
      </c>
      <c r="D29" s="3">
        <v>150</v>
      </c>
      <c r="E29" s="3">
        <v>155</v>
      </c>
      <c r="F29" s="16">
        <f t="shared" si="7"/>
        <v>0</v>
      </c>
      <c r="H29" s="29"/>
      <c r="I29" s="24"/>
      <c r="J29" s="42"/>
      <c r="K29" s="24"/>
      <c r="L29" s="29">
        <v>75</v>
      </c>
      <c r="M29" s="24"/>
      <c r="N29" s="42"/>
      <c r="O29" s="24"/>
    </row>
    <row r="30" spans="1:15" x14ac:dyDescent="0.3">
      <c r="A30" t="s">
        <v>54</v>
      </c>
      <c r="C30" s="3">
        <v>10</v>
      </c>
      <c r="E30" s="3">
        <v>0</v>
      </c>
      <c r="F30" s="16">
        <f t="shared" si="7"/>
        <v>0</v>
      </c>
      <c r="H30" s="29"/>
      <c r="I30" s="24"/>
      <c r="J30" s="42"/>
      <c r="K30" s="24"/>
      <c r="L30" s="29"/>
      <c r="M30" s="24"/>
      <c r="N30" s="42"/>
      <c r="O30" s="24"/>
    </row>
    <row r="31" spans="1:15" x14ac:dyDescent="0.3">
      <c r="B31" s="4">
        <f>SUM(B25:B30)</f>
        <v>4575.59</v>
      </c>
      <c r="C31" s="4">
        <f>SUM(C25:C30)</f>
        <v>3076</v>
      </c>
      <c r="D31" s="4">
        <f>SUM(D25:D30)</f>
        <v>3778</v>
      </c>
      <c r="E31" s="4">
        <f>SUM(E25:E30)</f>
        <v>3391</v>
      </c>
      <c r="F31" s="17">
        <f t="shared" ref="F31" si="8">SUM(F25:F30)</f>
        <v>2120.5</v>
      </c>
      <c r="H31" s="30">
        <f t="shared" ref="H31:I31" si="9">SUM(H25:H30)</f>
        <v>905.5</v>
      </c>
      <c r="I31" s="25">
        <f t="shared" si="9"/>
        <v>125</v>
      </c>
      <c r="J31" s="34"/>
      <c r="K31" s="25"/>
      <c r="L31" s="30">
        <f t="shared" ref="L31:M31" si="10">SUM(L25:L30)</f>
        <v>585.17000000000007</v>
      </c>
      <c r="M31" s="25">
        <f t="shared" si="10"/>
        <v>510</v>
      </c>
      <c r="N31" s="34"/>
      <c r="O31" s="25"/>
    </row>
    <row r="32" spans="1:15" x14ac:dyDescent="0.3">
      <c r="A32" t="s">
        <v>17</v>
      </c>
      <c r="F32" s="16"/>
      <c r="H32" s="29"/>
      <c r="I32" s="24"/>
      <c r="J32" s="42"/>
      <c r="K32" s="24"/>
      <c r="L32" s="29"/>
      <c r="M32" s="24"/>
      <c r="N32" s="42"/>
      <c r="O32" s="24"/>
    </row>
    <row r="33" spans="1:15" x14ac:dyDescent="0.3">
      <c r="A33" t="s">
        <v>55</v>
      </c>
      <c r="B33" s="3">
        <v>211.15</v>
      </c>
      <c r="C33" s="3">
        <v>160</v>
      </c>
      <c r="D33" s="3">
        <v>160</v>
      </c>
      <c r="E33" s="3">
        <v>200</v>
      </c>
      <c r="F33" s="16">
        <f>SUM(H33:K33)</f>
        <v>0</v>
      </c>
      <c r="H33" s="29"/>
      <c r="I33" s="24"/>
      <c r="J33" s="42"/>
      <c r="K33" s="24"/>
      <c r="L33" s="29"/>
      <c r="M33" s="24"/>
      <c r="N33" s="42"/>
      <c r="O33" s="24"/>
    </row>
    <row r="34" spans="1:15" x14ac:dyDescent="0.3">
      <c r="A34" t="s">
        <v>56</v>
      </c>
      <c r="B34" s="3">
        <v>17.63</v>
      </c>
      <c r="C34" s="3">
        <v>20</v>
      </c>
      <c r="D34" s="3">
        <v>16</v>
      </c>
      <c r="E34" s="3">
        <v>26</v>
      </c>
      <c r="F34" s="16">
        <f>SUM(H34:K34)</f>
        <v>6</v>
      </c>
      <c r="H34" s="29">
        <v>3</v>
      </c>
      <c r="I34" s="24">
        <v>3</v>
      </c>
      <c r="J34" s="42"/>
      <c r="K34" s="24"/>
      <c r="L34" s="29">
        <v>3</v>
      </c>
      <c r="M34" s="24">
        <v>3</v>
      </c>
      <c r="N34" s="42"/>
      <c r="O34" s="24"/>
    </row>
    <row r="35" spans="1:15" x14ac:dyDescent="0.3">
      <c r="B35" s="4">
        <f>SUM(B33:B34)</f>
        <v>228.78</v>
      </c>
      <c r="C35" s="4">
        <f>SUM(C33:C34)</f>
        <v>180</v>
      </c>
      <c r="D35" s="4">
        <f>SUM(D33:D34)</f>
        <v>176</v>
      </c>
      <c r="E35" s="4">
        <f>SUM(E33:E34)</f>
        <v>226</v>
      </c>
      <c r="F35" s="17">
        <f t="shared" ref="F35" si="11">SUM(F33:F34)</f>
        <v>6</v>
      </c>
      <c r="H35" s="30">
        <f t="shared" ref="H35:I35" si="12">SUM(H33:H34)</f>
        <v>3</v>
      </c>
      <c r="I35" s="25">
        <f t="shared" si="12"/>
        <v>3</v>
      </c>
      <c r="J35" s="34"/>
      <c r="K35" s="25"/>
      <c r="L35" s="30">
        <f t="shared" ref="L35:M35" si="13">SUM(L33:L34)</f>
        <v>3</v>
      </c>
      <c r="M35" s="25">
        <f t="shared" si="13"/>
        <v>3</v>
      </c>
      <c r="N35" s="34"/>
      <c r="O35" s="25"/>
    </row>
    <row r="36" spans="1:15" x14ac:dyDescent="0.3">
      <c r="A36" t="s">
        <v>57</v>
      </c>
      <c r="F36" s="16"/>
      <c r="H36" s="29"/>
      <c r="I36" s="24"/>
      <c r="J36" s="42"/>
      <c r="K36" s="24"/>
      <c r="L36" s="29"/>
      <c r="M36" s="24"/>
      <c r="N36" s="42"/>
      <c r="O36" s="24"/>
    </row>
    <row r="37" spans="1:15" x14ac:dyDescent="0.3">
      <c r="A37" t="s">
        <v>127</v>
      </c>
      <c r="F37" s="16"/>
      <c r="H37" s="29">
        <v>840</v>
      </c>
      <c r="I37" s="24"/>
      <c r="J37" s="42"/>
      <c r="K37" s="24"/>
      <c r="L37" s="29"/>
      <c r="M37" s="24"/>
      <c r="N37" s="42"/>
      <c r="O37" s="24"/>
    </row>
    <row r="38" spans="1:15" x14ac:dyDescent="0.3">
      <c r="A38" t="s">
        <v>58</v>
      </c>
      <c r="B38" s="3">
        <v>42.34</v>
      </c>
      <c r="C38" s="3">
        <v>42</v>
      </c>
      <c r="D38" s="3">
        <v>42</v>
      </c>
      <c r="E38" s="3">
        <v>42</v>
      </c>
      <c r="F38" s="16">
        <f>SUM(H38:K38)</f>
        <v>0</v>
      </c>
      <c r="H38" s="29"/>
      <c r="I38" s="24"/>
      <c r="J38" s="42"/>
      <c r="K38" s="24"/>
      <c r="L38" s="29">
        <v>42</v>
      </c>
      <c r="M38" s="24"/>
      <c r="N38" s="42"/>
      <c r="O38" s="24"/>
    </row>
    <row r="39" spans="1:15" x14ac:dyDescent="0.3">
      <c r="A39" t="s">
        <v>59</v>
      </c>
      <c r="C39" s="3">
        <v>3507</v>
      </c>
      <c r="D39" s="3">
        <v>0</v>
      </c>
      <c r="E39" s="3">
        <v>0</v>
      </c>
      <c r="F39" s="16">
        <f>SUM(H39:K39)</f>
        <v>0</v>
      </c>
      <c r="H39" s="29"/>
      <c r="I39" s="24"/>
      <c r="J39" s="42"/>
      <c r="K39" s="24"/>
      <c r="L39" s="29"/>
      <c r="M39" s="24"/>
      <c r="N39" s="42"/>
      <c r="O39" s="24"/>
    </row>
    <row r="40" spans="1:15" x14ac:dyDescent="0.3">
      <c r="A40" t="s">
        <v>60</v>
      </c>
      <c r="B40" s="3">
        <v>500</v>
      </c>
      <c r="C40" s="3">
        <v>500</v>
      </c>
      <c r="D40" s="3">
        <v>0</v>
      </c>
      <c r="E40" s="3">
        <v>0</v>
      </c>
      <c r="F40" s="16">
        <f>SUM(H40:K40)</f>
        <v>0</v>
      </c>
      <c r="H40" s="29"/>
      <c r="I40" s="24"/>
      <c r="J40" s="42"/>
      <c r="K40" s="24"/>
      <c r="L40" s="29"/>
      <c r="M40" s="24"/>
      <c r="N40" s="42"/>
      <c r="O40" s="24"/>
    </row>
    <row r="41" spans="1:15" x14ac:dyDescent="0.3">
      <c r="B41" s="4">
        <f>SUM(B38:B40)</f>
        <v>542.34</v>
      </c>
      <c r="C41" s="4">
        <f>SUM(C38:C40)</f>
        <v>4049</v>
      </c>
      <c r="D41" s="4">
        <f>SUM(D38:D40)</f>
        <v>42</v>
      </c>
      <c r="E41" s="4">
        <f>SUM(E38:E40)</f>
        <v>42</v>
      </c>
      <c r="F41" s="17">
        <f>SUM(F38:F40)</f>
        <v>0</v>
      </c>
      <c r="H41" s="30">
        <f>SUM(H38:H40)</f>
        <v>0</v>
      </c>
      <c r="I41" s="25">
        <f>SUM(I38:I40)</f>
        <v>0</v>
      </c>
      <c r="J41" s="30"/>
      <c r="K41" s="25">
        <f>SUM(K38:K40)</f>
        <v>0</v>
      </c>
      <c r="L41" s="30">
        <f>SUM(L38:L40)</f>
        <v>42</v>
      </c>
      <c r="M41" s="25">
        <f>SUM(M38:M40)</f>
        <v>0</v>
      </c>
      <c r="N41" s="30"/>
      <c r="O41" s="25">
        <f>SUM(O38:O40)</f>
        <v>0</v>
      </c>
    </row>
    <row r="42" spans="1:15" x14ac:dyDescent="0.3">
      <c r="A42" t="s">
        <v>61</v>
      </c>
      <c r="F42" s="16"/>
      <c r="H42" s="29"/>
      <c r="I42" s="24"/>
      <c r="J42" s="42"/>
      <c r="K42" s="24"/>
      <c r="L42" s="29"/>
      <c r="M42" s="24"/>
      <c r="N42" s="42"/>
      <c r="O42" s="24"/>
    </row>
    <row r="43" spans="1:15" x14ac:dyDescent="0.3">
      <c r="A43" t="s">
        <v>62</v>
      </c>
      <c r="B43" s="3">
        <v>5965</v>
      </c>
      <c r="C43" s="3">
        <v>0</v>
      </c>
      <c r="D43" s="3">
        <v>0</v>
      </c>
      <c r="E43" s="3">
        <v>0</v>
      </c>
      <c r="F43" s="16">
        <f t="shared" ref="F43:F48" si="14">SUM(H43:K43)</f>
        <v>0</v>
      </c>
      <c r="H43" s="29"/>
      <c r="I43" s="24"/>
      <c r="J43" s="42"/>
      <c r="K43" s="24"/>
      <c r="L43" s="29"/>
      <c r="M43" s="24"/>
      <c r="N43" s="42"/>
      <c r="O43" s="24"/>
    </row>
    <row r="44" spans="1:15" x14ac:dyDescent="0.3">
      <c r="A44" t="s">
        <v>63</v>
      </c>
      <c r="B44" s="3">
        <v>3000</v>
      </c>
      <c r="C44" s="3">
        <v>25500</v>
      </c>
      <c r="D44" s="3">
        <v>38170</v>
      </c>
      <c r="E44" s="3">
        <v>11365</v>
      </c>
      <c r="F44" s="16">
        <f t="shared" si="14"/>
        <v>8732</v>
      </c>
      <c r="H44" s="29"/>
      <c r="I44" s="24">
        <v>8732</v>
      </c>
      <c r="J44" s="42"/>
      <c r="K44" s="24"/>
      <c r="L44" s="29"/>
      <c r="M44" s="24">
        <v>8732</v>
      </c>
      <c r="N44" s="42"/>
      <c r="O44" s="24"/>
    </row>
    <row r="45" spans="1:15" x14ac:dyDescent="0.3">
      <c r="A45" t="s">
        <v>64</v>
      </c>
      <c r="C45" s="3">
        <v>0</v>
      </c>
      <c r="E45" s="3">
        <v>0</v>
      </c>
      <c r="F45" s="16">
        <f t="shared" si="14"/>
        <v>0</v>
      </c>
      <c r="H45" s="29"/>
      <c r="I45" s="24"/>
      <c r="J45" s="42"/>
      <c r="K45" s="24"/>
      <c r="L45" s="29"/>
      <c r="M45" s="24"/>
      <c r="N45" s="42"/>
      <c r="O45" s="24"/>
    </row>
    <row r="46" spans="1:15" x14ac:dyDescent="0.3">
      <c r="A46" t="s">
        <v>65</v>
      </c>
      <c r="D46" s="3">
        <v>3400</v>
      </c>
      <c r="E46" s="3">
        <v>0</v>
      </c>
      <c r="F46" s="16">
        <f t="shared" si="14"/>
        <v>0</v>
      </c>
      <c r="H46" s="29"/>
      <c r="I46" s="24"/>
      <c r="J46" s="42"/>
      <c r="K46" s="24"/>
      <c r="L46" s="29"/>
      <c r="M46" s="24"/>
      <c r="N46" s="42"/>
      <c r="O46" s="24"/>
    </row>
    <row r="47" spans="1:15" x14ac:dyDescent="0.3">
      <c r="A47" t="s">
        <v>66</v>
      </c>
      <c r="C47" s="3">
        <v>0</v>
      </c>
      <c r="D47" s="3">
        <v>0</v>
      </c>
      <c r="E47" s="3">
        <v>16317</v>
      </c>
      <c r="F47" s="16">
        <v>1000</v>
      </c>
      <c r="H47" s="29"/>
      <c r="I47" s="24"/>
      <c r="J47" s="42"/>
      <c r="K47" s="24"/>
      <c r="L47" s="29"/>
      <c r="M47" s="24"/>
      <c r="N47" s="42"/>
      <c r="O47" s="24"/>
    </row>
    <row r="48" spans="1:15" x14ac:dyDescent="0.3">
      <c r="A48" t="s">
        <v>67</v>
      </c>
      <c r="D48" s="3">
        <v>1000</v>
      </c>
      <c r="E48" s="3">
        <v>0</v>
      </c>
      <c r="F48" s="16">
        <f t="shared" si="14"/>
        <v>0</v>
      </c>
      <c r="H48" s="29"/>
      <c r="I48" s="24"/>
      <c r="J48" s="42"/>
      <c r="K48" s="24"/>
      <c r="L48" s="29"/>
      <c r="M48" s="24"/>
      <c r="N48" s="42"/>
      <c r="O48" s="24"/>
    </row>
    <row r="49" spans="1:15" ht="15" thickBot="1" x14ac:dyDescent="0.35">
      <c r="B49" s="4">
        <f>SUM(B43:B48)</f>
        <v>8965</v>
      </c>
      <c r="C49" s="4">
        <f>SUM(C43:C48)</f>
        <v>25500</v>
      </c>
      <c r="D49" s="4">
        <f>SUM(D43:D48)</f>
        <v>42570</v>
      </c>
      <c r="E49" s="4">
        <f>SUM(E43:E48)</f>
        <v>27682</v>
      </c>
      <c r="F49" s="17">
        <f>SUM(F43:F48)</f>
        <v>9732</v>
      </c>
      <c r="H49" s="33">
        <f t="shared" ref="H49:O49" si="15">SUM(H43:H48)</f>
        <v>0</v>
      </c>
      <c r="I49" s="26">
        <f t="shared" si="15"/>
        <v>8732</v>
      </c>
      <c r="J49" s="35">
        <f t="shared" si="15"/>
        <v>0</v>
      </c>
      <c r="K49" s="26">
        <f t="shared" si="15"/>
        <v>0</v>
      </c>
      <c r="L49" s="33">
        <f t="shared" si="15"/>
        <v>0</v>
      </c>
      <c r="M49" s="26">
        <f t="shared" si="15"/>
        <v>8732</v>
      </c>
      <c r="N49" s="35">
        <f t="shared" si="15"/>
        <v>0</v>
      </c>
      <c r="O49" s="26">
        <f t="shared" si="15"/>
        <v>0</v>
      </c>
    </row>
    <row r="50" spans="1:15" x14ac:dyDescent="0.3">
      <c r="A50" t="s">
        <v>19</v>
      </c>
      <c r="F50" s="16"/>
      <c r="H50" s="24"/>
      <c r="I50" s="24"/>
      <c r="J50" s="24"/>
      <c r="K50" s="24"/>
      <c r="L50" s="24"/>
      <c r="M50" s="24"/>
      <c r="N50" s="24"/>
      <c r="O50" s="24"/>
    </row>
    <row r="51" spans="1:15" ht="15" thickBot="1" x14ac:dyDescent="0.35">
      <c r="A51" t="s">
        <v>68</v>
      </c>
      <c r="B51" s="3">
        <v>2810.36</v>
      </c>
      <c r="C51" s="3">
        <v>6920</v>
      </c>
      <c r="D51" s="3">
        <v>17556</v>
      </c>
      <c r="E51" s="3">
        <v>12555</v>
      </c>
      <c r="F51" s="43">
        <v>6318</v>
      </c>
      <c r="H51" s="31">
        <v>2398.15</v>
      </c>
      <c r="I51" s="44">
        <v>3920</v>
      </c>
      <c r="J51" s="45"/>
      <c r="K51" s="44"/>
      <c r="L51" s="31">
        <v>2398.15</v>
      </c>
      <c r="M51" s="44">
        <v>3920</v>
      </c>
      <c r="N51" s="45"/>
      <c r="O51" s="44"/>
    </row>
  </sheetData>
  <mergeCells count="2">
    <mergeCell ref="H1:K1"/>
    <mergeCell ref="L1:O1"/>
  </mergeCells>
  <phoneticPr fontId="8" type="noConversion"/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68"/>
  <sheetViews>
    <sheetView workbookViewId="0">
      <pane xSplit="1" topLeftCell="C1" activePane="topRight" state="frozen"/>
      <selection pane="topRight" activeCell="G68" sqref="G68:M68"/>
    </sheetView>
  </sheetViews>
  <sheetFormatPr defaultColWidth="8.88671875" defaultRowHeight="14.4" x14ac:dyDescent="0.3"/>
  <cols>
    <col min="1" max="1" width="65.77734375" bestFit="1" customWidth="1"/>
    <col min="2" max="2" width="4.44140625" style="13" bestFit="1" customWidth="1"/>
    <col min="3" max="3" width="7.88671875" style="3" bestFit="1" customWidth="1"/>
    <col min="4" max="4" width="7.88671875" style="9" bestFit="1" customWidth="1"/>
    <col min="5" max="5" width="7.88671875" style="9" customWidth="1"/>
    <col min="6" max="6" width="10.109375" style="9" bestFit="1" customWidth="1"/>
    <col min="7" max="7" width="10.109375" style="9" customWidth="1"/>
    <col min="8" max="8" width="8.88671875" style="7"/>
    <col min="9" max="9" width="2.77734375" customWidth="1"/>
    <col min="10" max="10" width="7.21875" style="3" bestFit="1" customWidth="1"/>
    <col min="11" max="13" width="7.21875" style="3" customWidth="1"/>
  </cols>
  <sheetData>
    <row r="1" spans="1:13" s="1" customFormat="1" x14ac:dyDescent="0.3">
      <c r="B1" s="11" t="s">
        <v>69</v>
      </c>
      <c r="C1" s="27" t="s">
        <v>0</v>
      </c>
      <c r="D1" s="36" t="s">
        <v>1</v>
      </c>
      <c r="E1" s="36" t="s">
        <v>2</v>
      </c>
      <c r="F1" s="36" t="s">
        <v>3</v>
      </c>
      <c r="G1" s="36" t="s">
        <v>4</v>
      </c>
      <c r="H1" s="32" t="s">
        <v>119</v>
      </c>
      <c r="J1" s="57" t="s">
        <v>123</v>
      </c>
      <c r="K1" s="58"/>
      <c r="L1" s="58"/>
      <c r="M1" s="59"/>
    </row>
    <row r="2" spans="1:13" s="1" customFormat="1" ht="15" thickBot="1" x14ac:dyDescent="0.35">
      <c r="B2" s="11"/>
      <c r="C2" s="2" t="s">
        <v>5</v>
      </c>
      <c r="D2" s="8" t="s">
        <v>5</v>
      </c>
      <c r="E2" s="8" t="s">
        <v>5</v>
      </c>
      <c r="F2" s="8" t="s">
        <v>120</v>
      </c>
      <c r="G2" s="8" t="s">
        <v>5</v>
      </c>
      <c r="H2" s="15" t="s">
        <v>126</v>
      </c>
      <c r="J2" s="50" t="s">
        <v>6</v>
      </c>
      <c r="K2" s="49"/>
      <c r="L2" s="49"/>
      <c r="M2" s="51"/>
    </row>
    <row r="3" spans="1:13" x14ac:dyDescent="0.3">
      <c r="A3" s="6" t="s">
        <v>70</v>
      </c>
      <c r="B3" s="12"/>
      <c r="H3" s="16"/>
      <c r="J3" s="22" t="s">
        <v>8</v>
      </c>
      <c r="K3" s="23" t="s">
        <v>9</v>
      </c>
      <c r="L3" s="22" t="s">
        <v>10</v>
      </c>
      <c r="M3" s="54" t="s">
        <v>11</v>
      </c>
    </row>
    <row r="4" spans="1:13" x14ac:dyDescent="0.3">
      <c r="A4" s="6" t="s">
        <v>21</v>
      </c>
      <c r="B4" s="12"/>
      <c r="H4" s="16"/>
      <c r="J4" s="29"/>
      <c r="K4" s="24"/>
      <c r="L4" s="29"/>
      <c r="M4" s="24"/>
    </row>
    <row r="5" spans="1:13" x14ac:dyDescent="0.3">
      <c r="A5" t="s">
        <v>71</v>
      </c>
      <c r="B5" s="13" t="s">
        <v>72</v>
      </c>
      <c r="C5" s="3">
        <v>-8038.76</v>
      </c>
      <c r="D5" s="9">
        <v>-9727</v>
      </c>
      <c r="E5" s="9">
        <v>-9804</v>
      </c>
      <c r="F5" s="9">
        <v>-10860</v>
      </c>
      <c r="G5" s="16">
        <f>SUM(I5:L5)</f>
        <v>-8269.4034000000011</v>
      </c>
      <c r="H5" s="16">
        <v>-6449.43</v>
      </c>
      <c r="J5" s="29">
        <f>-3*(78*12.39*1.03)-J6</f>
        <v>-2756.4678000000004</v>
      </c>
      <c r="K5" s="24">
        <f>-3*(78*12.39*1.03)-K6</f>
        <v>-2756.4678000000004</v>
      </c>
      <c r="L5" s="29">
        <f>-3*(78*12.39*1.03)-L6</f>
        <v>-2756.4678000000004</v>
      </c>
      <c r="M5" s="24">
        <f>-3*(78*12.39*1.03)-M6</f>
        <v>-2756.4678000000004</v>
      </c>
    </row>
    <row r="6" spans="1:13" x14ac:dyDescent="0.3">
      <c r="A6" t="s">
        <v>73</v>
      </c>
      <c r="B6" s="13" t="s">
        <v>72</v>
      </c>
      <c r="C6" s="3">
        <v>-2140.54</v>
      </c>
      <c r="D6" s="9">
        <v>-1673</v>
      </c>
      <c r="E6" s="9">
        <v>-387</v>
      </c>
      <c r="F6" s="9">
        <v>-794</v>
      </c>
      <c r="G6" s="16">
        <f>SUM(I6:L6)</f>
        <v>-689.31000000000006</v>
      </c>
      <c r="H6" s="16">
        <v>-536.12</v>
      </c>
      <c r="J6" s="29">
        <v>-229.77</v>
      </c>
      <c r="K6" s="29">
        <v>-229.77</v>
      </c>
      <c r="L6" s="29">
        <v>-229.77</v>
      </c>
      <c r="M6" s="29">
        <v>-229.77</v>
      </c>
    </row>
    <row r="7" spans="1:13" x14ac:dyDescent="0.3">
      <c r="C7" s="4">
        <f t="shared" ref="C7:H7" si="0">SUM(C5:C6)</f>
        <v>-10179.299999999999</v>
      </c>
      <c r="D7" s="10">
        <f t="shared" si="0"/>
        <v>-11400</v>
      </c>
      <c r="E7" s="10">
        <f t="shared" si="0"/>
        <v>-10191</v>
      </c>
      <c r="F7" s="10">
        <f t="shared" si="0"/>
        <v>-11654</v>
      </c>
      <c r="G7" s="17">
        <f t="shared" si="0"/>
        <v>-8958.7134000000005</v>
      </c>
      <c r="H7" s="17">
        <f t="shared" si="0"/>
        <v>-6985.55</v>
      </c>
      <c r="J7" s="34">
        <f t="shared" ref="J7:M7" si="1">SUM(J5:J6)</f>
        <v>-2986.2378000000003</v>
      </c>
      <c r="K7" s="46">
        <f t="shared" si="1"/>
        <v>-2986.2378000000003</v>
      </c>
      <c r="L7" s="34">
        <f t="shared" si="1"/>
        <v>-2986.2378000000003</v>
      </c>
      <c r="M7" s="46">
        <f t="shared" si="1"/>
        <v>-2986.2378000000003</v>
      </c>
    </row>
    <row r="8" spans="1:13" x14ac:dyDescent="0.3">
      <c r="A8" s="6" t="s">
        <v>22</v>
      </c>
      <c r="B8" s="12"/>
      <c r="G8" s="16"/>
      <c r="H8" s="16"/>
      <c r="J8" s="29"/>
      <c r="K8" s="24"/>
      <c r="L8" s="29"/>
      <c r="M8" s="24"/>
    </row>
    <row r="9" spans="1:13" x14ac:dyDescent="0.3">
      <c r="A9" t="s">
        <v>74</v>
      </c>
      <c r="B9" s="13" t="s">
        <v>75</v>
      </c>
      <c r="C9" s="3">
        <v>-4042.5</v>
      </c>
      <c r="D9" s="9">
        <v>-4030</v>
      </c>
      <c r="E9" s="9">
        <v>-4333</v>
      </c>
      <c r="F9" s="9">
        <v>-4433</v>
      </c>
      <c r="G9" s="16">
        <v>4433</v>
      </c>
      <c r="H9" s="16">
        <v>-4150</v>
      </c>
      <c r="J9" s="29">
        <v>0</v>
      </c>
      <c r="K9" s="24">
        <v>0</v>
      </c>
      <c r="L9" s="29">
        <v>0</v>
      </c>
      <c r="M9" s="24">
        <v>0</v>
      </c>
    </row>
    <row r="10" spans="1:13" x14ac:dyDescent="0.3">
      <c r="A10" t="s">
        <v>76</v>
      </c>
      <c r="B10" s="13" t="s">
        <v>77</v>
      </c>
      <c r="C10" s="3">
        <v>-68</v>
      </c>
      <c r="D10" s="9">
        <f>-81-150</f>
        <v>-231</v>
      </c>
      <c r="E10" s="9">
        <v>-81</v>
      </c>
      <c r="F10" s="9">
        <v>-81</v>
      </c>
      <c r="G10" s="16">
        <f t="shared" ref="G10:H12" si="2">SUM(I10:L10)</f>
        <v>-120</v>
      </c>
      <c r="H10" s="16">
        <v>-120</v>
      </c>
      <c r="J10" s="29">
        <v>-120</v>
      </c>
      <c r="K10" s="24"/>
      <c r="L10" s="29"/>
      <c r="M10" s="24"/>
    </row>
    <row r="11" spans="1:13" x14ac:dyDescent="0.3">
      <c r="A11" t="s">
        <v>78</v>
      </c>
      <c r="B11" s="13" t="s">
        <v>77</v>
      </c>
      <c r="D11" s="9">
        <v>-99</v>
      </c>
      <c r="E11" s="9">
        <v>-40</v>
      </c>
      <c r="F11" s="9">
        <v>-185</v>
      </c>
      <c r="G11" s="16">
        <f t="shared" si="2"/>
        <v>-225</v>
      </c>
      <c r="H11" s="16">
        <v>0</v>
      </c>
      <c r="J11" s="29">
        <v>-75</v>
      </c>
      <c r="K11" s="24">
        <v>-75</v>
      </c>
      <c r="L11" s="29">
        <v>-75</v>
      </c>
      <c r="M11" s="24">
        <v>-75</v>
      </c>
    </row>
    <row r="12" spans="1:13" x14ac:dyDescent="0.3">
      <c r="A12" s="6" t="s">
        <v>79</v>
      </c>
      <c r="B12" s="13" t="s">
        <v>77</v>
      </c>
      <c r="C12" s="3">
        <v>-276.44</v>
      </c>
      <c r="D12" s="9">
        <v>-18</v>
      </c>
      <c r="E12" s="9">
        <v>0</v>
      </c>
      <c r="F12" s="9">
        <v>-75</v>
      </c>
      <c r="G12" s="16">
        <f t="shared" si="2"/>
        <v>-75</v>
      </c>
      <c r="H12" s="16">
        <f t="shared" si="2"/>
        <v>-150</v>
      </c>
      <c r="J12" s="29"/>
      <c r="K12" s="24">
        <v>-75</v>
      </c>
      <c r="L12" s="29"/>
      <c r="M12" s="24">
        <v>-75</v>
      </c>
    </row>
    <row r="13" spans="1:13" x14ac:dyDescent="0.3">
      <c r="A13" t="s">
        <v>80</v>
      </c>
      <c r="B13" s="13" t="s">
        <v>77</v>
      </c>
      <c r="C13" s="3">
        <v>0</v>
      </c>
      <c r="D13" s="9">
        <v>-621</v>
      </c>
      <c r="E13" s="9">
        <v>-606</v>
      </c>
      <c r="F13" s="9">
        <v>-629</v>
      </c>
      <c r="G13" s="16">
        <v>-629</v>
      </c>
      <c r="H13" s="16">
        <v>300</v>
      </c>
      <c r="J13" s="29"/>
      <c r="K13" s="24"/>
      <c r="L13" s="29">
        <v>-629</v>
      </c>
      <c r="M13" s="24"/>
    </row>
    <row r="14" spans="1:13" x14ac:dyDescent="0.3">
      <c r="A14" t="s">
        <v>81</v>
      </c>
      <c r="B14" s="13" t="s">
        <v>75</v>
      </c>
      <c r="C14" s="3">
        <v>-184.13</v>
      </c>
      <c r="D14" s="9">
        <v>-165</v>
      </c>
      <c r="E14" s="9">
        <v>-156</v>
      </c>
      <c r="F14" s="9">
        <v>-70</v>
      </c>
      <c r="G14" s="16">
        <v>-140</v>
      </c>
      <c r="H14" s="16">
        <f t="shared" ref="G14:H19" si="3">SUM(J14:M14)</f>
        <v>0</v>
      </c>
      <c r="J14" s="29">
        <v>0</v>
      </c>
      <c r="K14" s="24">
        <v>0</v>
      </c>
      <c r="L14" s="29">
        <v>0</v>
      </c>
      <c r="M14" s="24">
        <v>0</v>
      </c>
    </row>
    <row r="15" spans="1:13" x14ac:dyDescent="0.3">
      <c r="A15" t="s">
        <v>82</v>
      </c>
      <c r="B15" s="13" t="s">
        <v>77</v>
      </c>
      <c r="C15" s="3">
        <v>-66.02</v>
      </c>
      <c r="D15" s="9">
        <v>-322</v>
      </c>
      <c r="E15" s="9">
        <v>-230</v>
      </c>
      <c r="F15" s="9">
        <v>-396</v>
      </c>
      <c r="G15" s="16">
        <f t="shared" si="3"/>
        <v>-225</v>
      </c>
      <c r="H15" s="16">
        <v>0</v>
      </c>
      <c r="J15" s="29">
        <v>-75</v>
      </c>
      <c r="K15" s="24">
        <v>-75</v>
      </c>
      <c r="L15" s="29">
        <v>-75</v>
      </c>
      <c r="M15" s="24">
        <v>-75</v>
      </c>
    </row>
    <row r="16" spans="1:13" x14ac:dyDescent="0.3">
      <c r="A16" t="s">
        <v>83</v>
      </c>
      <c r="B16" s="13" t="s">
        <v>84</v>
      </c>
      <c r="C16" s="3">
        <v>-125.8</v>
      </c>
      <c r="D16" s="9">
        <v>-7</v>
      </c>
      <c r="E16" s="9">
        <v>-10</v>
      </c>
      <c r="F16" s="9">
        <v>-20</v>
      </c>
      <c r="G16" s="16">
        <f t="shared" si="3"/>
        <v>-30</v>
      </c>
      <c r="H16" s="16">
        <v>0</v>
      </c>
      <c r="J16" s="29">
        <v>-10</v>
      </c>
      <c r="K16" s="24">
        <v>-10</v>
      </c>
      <c r="L16" s="29">
        <v>-10</v>
      </c>
      <c r="M16" s="24">
        <v>-10</v>
      </c>
    </row>
    <row r="17" spans="1:22" x14ac:dyDescent="0.3">
      <c r="A17" t="s">
        <v>85</v>
      </c>
      <c r="B17" s="13" t="s">
        <v>77</v>
      </c>
      <c r="C17" s="3">
        <v>-272.66000000000003</v>
      </c>
      <c r="D17" s="9">
        <v>-246</v>
      </c>
      <c r="E17" s="9">
        <v>-602</v>
      </c>
      <c r="F17" s="9">
        <v>-495</v>
      </c>
      <c r="G17" s="16">
        <f t="shared" si="3"/>
        <v>-450</v>
      </c>
      <c r="H17" s="16">
        <v>0</v>
      </c>
      <c r="J17" s="29">
        <v>-150</v>
      </c>
      <c r="K17" s="24">
        <v>-150</v>
      </c>
      <c r="L17" s="29">
        <v>-150</v>
      </c>
      <c r="M17" s="24">
        <v>-150</v>
      </c>
    </row>
    <row r="18" spans="1:22" x14ac:dyDescent="0.3">
      <c r="A18" s="6" t="s">
        <v>86</v>
      </c>
      <c r="B18" s="13" t="s">
        <v>75</v>
      </c>
      <c r="C18" s="3">
        <v>-678</v>
      </c>
      <c r="D18" s="9">
        <v>-671</v>
      </c>
      <c r="E18" s="9">
        <v>-714</v>
      </c>
      <c r="F18" s="9">
        <v>-779</v>
      </c>
      <c r="G18" s="16">
        <f t="shared" si="3"/>
        <v>-720</v>
      </c>
      <c r="H18" s="16">
        <v>-180</v>
      </c>
      <c r="J18" s="29">
        <v>-440</v>
      </c>
      <c r="K18" s="24">
        <v>-280</v>
      </c>
      <c r="L18" s="29"/>
      <c r="M18" s="24">
        <v>-100</v>
      </c>
    </row>
    <row r="19" spans="1:22" x14ac:dyDescent="0.3">
      <c r="A19" t="s">
        <v>87</v>
      </c>
      <c r="B19" s="13" t="s">
        <v>77</v>
      </c>
      <c r="C19" s="3">
        <v>-696.31</v>
      </c>
      <c r="D19" s="9">
        <v>-748</v>
      </c>
      <c r="E19" s="9">
        <v>-431</v>
      </c>
      <c r="F19" s="9">
        <v>-553</v>
      </c>
      <c r="G19" s="16">
        <f t="shared" si="3"/>
        <v>-110</v>
      </c>
      <c r="H19" s="16">
        <v>450.59</v>
      </c>
      <c r="J19" s="29">
        <v>-150</v>
      </c>
      <c r="K19" s="24">
        <v>20</v>
      </c>
      <c r="L19" s="29">
        <v>20</v>
      </c>
      <c r="M19" s="24">
        <v>20</v>
      </c>
    </row>
    <row r="20" spans="1:22" x14ac:dyDescent="0.3">
      <c r="C20" s="4">
        <f t="shared" ref="C20:H20" si="4">SUM(C9:C19)</f>
        <v>-6409.8600000000006</v>
      </c>
      <c r="D20" s="10">
        <f t="shared" si="4"/>
        <v>-7158</v>
      </c>
      <c r="E20" s="10">
        <f t="shared" si="4"/>
        <v>-7203</v>
      </c>
      <c r="F20" s="10">
        <f t="shared" si="4"/>
        <v>-7716</v>
      </c>
      <c r="G20" s="17">
        <f t="shared" si="4"/>
        <v>1709</v>
      </c>
      <c r="H20" s="17">
        <f t="shared" si="4"/>
        <v>-3849.41</v>
      </c>
      <c r="J20" s="34">
        <f t="shared" ref="J20:M20" si="5">SUM(J9:J19)</f>
        <v>-1020</v>
      </c>
      <c r="K20" s="46">
        <f t="shared" si="5"/>
        <v>-645</v>
      </c>
      <c r="L20" s="34">
        <f t="shared" si="5"/>
        <v>-919</v>
      </c>
      <c r="M20" s="46">
        <f t="shared" si="5"/>
        <v>-465</v>
      </c>
    </row>
    <row r="21" spans="1:22" x14ac:dyDescent="0.3">
      <c r="A21" s="6" t="s">
        <v>23</v>
      </c>
      <c r="B21" s="12"/>
      <c r="G21" s="16"/>
      <c r="H21" s="16"/>
      <c r="J21" s="29"/>
      <c r="K21" s="24"/>
      <c r="L21" s="29"/>
      <c r="M21" s="24"/>
    </row>
    <row r="22" spans="1:22" x14ac:dyDescent="0.3">
      <c r="A22" t="s">
        <v>88</v>
      </c>
      <c r="B22" s="13" t="s">
        <v>77</v>
      </c>
      <c r="C22" s="3">
        <v>-540</v>
      </c>
      <c r="D22" s="9">
        <v>-550</v>
      </c>
      <c r="E22" s="9">
        <v>-700</v>
      </c>
      <c r="F22" s="9">
        <v>-873</v>
      </c>
      <c r="G22" s="16">
        <f>SUM(I22:L22)</f>
        <v>-730</v>
      </c>
      <c r="H22" s="16">
        <v>0</v>
      </c>
      <c r="J22" s="29">
        <v>-165</v>
      </c>
      <c r="K22" s="24">
        <v>-400</v>
      </c>
      <c r="L22" s="29">
        <v>-165</v>
      </c>
      <c r="M22" s="24">
        <v>-400</v>
      </c>
    </row>
    <row r="23" spans="1:22" x14ac:dyDescent="0.3">
      <c r="A23" t="s">
        <v>89</v>
      </c>
      <c r="B23" s="13" t="s">
        <v>84</v>
      </c>
      <c r="C23" s="3">
        <v>-2222.9899999999998</v>
      </c>
      <c r="D23" s="9">
        <v>-2309</v>
      </c>
      <c r="E23" s="9">
        <v>-1718</v>
      </c>
      <c r="F23" s="9">
        <v>-1572</v>
      </c>
      <c r="G23" s="16">
        <v>-3500</v>
      </c>
      <c r="H23" s="16">
        <v>-3500</v>
      </c>
      <c r="J23" s="29"/>
      <c r="K23" s="24">
        <v>1800</v>
      </c>
      <c r="L23" s="29"/>
      <c r="M23" s="24"/>
      <c r="V23">
        <v>3500</v>
      </c>
    </row>
    <row r="24" spans="1:22" x14ac:dyDescent="0.3">
      <c r="C24" s="4">
        <f t="shared" ref="C24:H24" si="6">SUM(C22:C23)</f>
        <v>-2762.99</v>
      </c>
      <c r="D24" s="10">
        <f t="shared" si="6"/>
        <v>-2859</v>
      </c>
      <c r="E24" s="10">
        <f t="shared" si="6"/>
        <v>-2418</v>
      </c>
      <c r="F24" s="10">
        <f t="shared" si="6"/>
        <v>-2445</v>
      </c>
      <c r="G24" s="17">
        <f t="shared" si="6"/>
        <v>-4230</v>
      </c>
      <c r="H24" s="17">
        <f t="shared" si="6"/>
        <v>-3500</v>
      </c>
      <c r="J24" s="34">
        <f>SUM(J22:J23)</f>
        <v>-165</v>
      </c>
      <c r="K24" s="46">
        <f t="shared" ref="K24:M24" si="7">SUM(K22:K23)</f>
        <v>1400</v>
      </c>
      <c r="L24" s="34">
        <f t="shared" si="7"/>
        <v>-165</v>
      </c>
      <c r="M24" s="46">
        <f t="shared" si="7"/>
        <v>-400</v>
      </c>
    </row>
    <row r="25" spans="1:22" x14ac:dyDescent="0.3">
      <c r="A25" s="6" t="s">
        <v>16</v>
      </c>
      <c r="B25" s="12"/>
      <c r="G25" s="16"/>
      <c r="H25" s="16"/>
      <c r="J25" s="29"/>
      <c r="K25" s="24"/>
      <c r="L25" s="29"/>
      <c r="M25" s="24"/>
    </row>
    <row r="26" spans="1:22" x14ac:dyDescent="0.3">
      <c r="A26" t="s">
        <v>90</v>
      </c>
      <c r="B26" s="13" t="s">
        <v>84</v>
      </c>
      <c r="C26" s="3">
        <v>-1</v>
      </c>
      <c r="D26" s="9">
        <v>-1</v>
      </c>
      <c r="E26" s="9">
        <v>-1</v>
      </c>
      <c r="F26" s="9">
        <v>-1</v>
      </c>
      <c r="G26" s="16">
        <f>SUM(I26:L26)</f>
        <v>-1</v>
      </c>
      <c r="H26" s="16">
        <f>SUM(J26:M26)</f>
        <v>-1</v>
      </c>
      <c r="J26" s="29"/>
      <c r="K26" s="24">
        <v>-1</v>
      </c>
      <c r="L26" s="29"/>
      <c r="M26" s="24"/>
    </row>
    <row r="27" spans="1:22" x14ac:dyDescent="0.3">
      <c r="C27" s="4">
        <f t="shared" ref="C27:H27" si="8">SUM(C26)</f>
        <v>-1</v>
      </c>
      <c r="D27" s="10">
        <f t="shared" si="8"/>
        <v>-1</v>
      </c>
      <c r="E27" s="10">
        <f t="shared" si="8"/>
        <v>-1</v>
      </c>
      <c r="F27" s="10">
        <f t="shared" si="8"/>
        <v>-1</v>
      </c>
      <c r="G27" s="17">
        <f t="shared" si="8"/>
        <v>-1</v>
      </c>
      <c r="H27" s="17">
        <f t="shared" si="8"/>
        <v>-1</v>
      </c>
      <c r="J27" s="34">
        <f>SUM(J26)</f>
        <v>0</v>
      </c>
      <c r="K27" s="46">
        <f t="shared" ref="K27:M27" si="9">SUM(K26)</f>
        <v>-1</v>
      </c>
      <c r="L27" s="34">
        <f t="shared" si="9"/>
        <v>0</v>
      </c>
      <c r="M27" s="46">
        <f t="shared" si="9"/>
        <v>0</v>
      </c>
    </row>
    <row r="28" spans="1:22" x14ac:dyDescent="0.3">
      <c r="A28" s="6" t="s">
        <v>24</v>
      </c>
      <c r="B28" s="12"/>
      <c r="G28" s="16"/>
      <c r="H28" s="16"/>
      <c r="J28" s="29"/>
      <c r="K28" s="24"/>
      <c r="L28" s="29"/>
      <c r="M28" s="24"/>
    </row>
    <row r="29" spans="1:22" x14ac:dyDescent="0.3">
      <c r="A29" t="s">
        <v>91</v>
      </c>
      <c r="B29" s="13" t="s">
        <v>77</v>
      </c>
      <c r="D29" s="9">
        <v>-90</v>
      </c>
      <c r="G29" s="16">
        <v>114</v>
      </c>
      <c r="H29" s="16">
        <v>114</v>
      </c>
      <c r="J29" s="29"/>
      <c r="K29" s="24"/>
      <c r="L29" s="29">
        <v>-150</v>
      </c>
      <c r="M29" s="24"/>
    </row>
    <row r="30" spans="1:22" x14ac:dyDescent="0.3">
      <c r="A30" s="55" t="s">
        <v>92</v>
      </c>
      <c r="G30" s="16"/>
      <c r="H30" s="16"/>
      <c r="J30" s="29"/>
      <c r="K30" s="24"/>
      <c r="L30" s="29"/>
      <c r="M30" s="24"/>
    </row>
    <row r="31" spans="1:22" x14ac:dyDescent="0.3">
      <c r="A31" t="s">
        <v>93</v>
      </c>
      <c r="B31" s="13" t="s">
        <v>77</v>
      </c>
      <c r="C31" s="3">
        <f>-1300.08-2840-704+520</f>
        <v>-4324.08</v>
      </c>
      <c r="D31" s="9">
        <f>-4520+520</f>
        <v>-4000</v>
      </c>
      <c r="E31" s="9">
        <f>-4760+520</f>
        <v>-4240</v>
      </c>
      <c r="F31" s="9">
        <v>-5374</v>
      </c>
      <c r="G31" s="16">
        <f t="shared" ref="G31:H38" si="10">SUM(I31:L31)</f>
        <v>-3742.5</v>
      </c>
      <c r="H31" s="16">
        <v>-5767</v>
      </c>
      <c r="J31" s="29">
        <v>-1247.5</v>
      </c>
      <c r="K31" s="24">
        <v>-1247.5</v>
      </c>
      <c r="L31" s="29">
        <v>-1247.5</v>
      </c>
      <c r="M31" s="24">
        <v>-1247.5</v>
      </c>
    </row>
    <row r="32" spans="1:22" x14ac:dyDescent="0.3">
      <c r="A32" t="s">
        <v>94</v>
      </c>
      <c r="B32" s="13" t="s">
        <v>77</v>
      </c>
      <c r="C32" s="3">
        <v>-880</v>
      </c>
      <c r="D32" s="9">
        <v>-880</v>
      </c>
      <c r="E32" s="9">
        <v>-660</v>
      </c>
      <c r="F32" s="9">
        <v>-1742</v>
      </c>
      <c r="G32" s="16">
        <f t="shared" si="10"/>
        <v>-1425</v>
      </c>
      <c r="H32" s="16">
        <f t="shared" si="10"/>
        <v>-1900</v>
      </c>
      <c r="J32" s="29">
        <v>-475</v>
      </c>
      <c r="K32" s="24">
        <v>-475</v>
      </c>
      <c r="L32" s="29">
        <v>-475</v>
      </c>
      <c r="M32" s="24">
        <v>-475</v>
      </c>
    </row>
    <row r="33" spans="1:13" x14ac:dyDescent="0.3">
      <c r="A33" t="s">
        <v>95</v>
      </c>
      <c r="B33" s="13" t="s">
        <v>77</v>
      </c>
      <c r="C33" s="3">
        <f>-349.92-320</f>
        <v>-669.92000000000007</v>
      </c>
      <c r="D33" s="9">
        <v>-670</v>
      </c>
      <c r="E33" s="9">
        <v>-410</v>
      </c>
      <c r="F33" s="9">
        <v>-217</v>
      </c>
      <c r="G33" s="16">
        <f t="shared" si="10"/>
        <v>-153.75</v>
      </c>
      <c r="H33" s="16">
        <f t="shared" si="10"/>
        <v>-205</v>
      </c>
      <c r="J33" s="29">
        <v>-51.25</v>
      </c>
      <c r="K33" s="24">
        <v>-51.25</v>
      </c>
      <c r="L33" s="29">
        <v>-51.25</v>
      </c>
      <c r="M33" s="24">
        <v>-51.25</v>
      </c>
    </row>
    <row r="34" spans="1:13" x14ac:dyDescent="0.3">
      <c r="A34" t="s">
        <v>96</v>
      </c>
      <c r="B34" s="13" t="s">
        <v>77</v>
      </c>
      <c r="F34" s="9">
        <v>-334</v>
      </c>
      <c r="G34" s="16">
        <f t="shared" si="10"/>
        <v>-273.75</v>
      </c>
      <c r="H34" s="16">
        <f t="shared" si="10"/>
        <v>-365</v>
      </c>
      <c r="J34" s="29">
        <v>-91.25</v>
      </c>
      <c r="K34" s="24">
        <v>-91.25</v>
      </c>
      <c r="L34" s="29">
        <v>-91.25</v>
      </c>
      <c r="M34" s="24">
        <v>-91.25</v>
      </c>
    </row>
    <row r="35" spans="1:13" x14ac:dyDescent="0.3">
      <c r="A35" t="s">
        <v>97</v>
      </c>
      <c r="B35" s="13" t="s">
        <v>77</v>
      </c>
      <c r="F35" s="9">
        <v>-202</v>
      </c>
      <c r="G35" s="16">
        <f t="shared" si="10"/>
        <v>-165</v>
      </c>
      <c r="H35" s="16">
        <f t="shared" si="10"/>
        <v>-220</v>
      </c>
      <c r="J35" s="29">
        <v>-55</v>
      </c>
      <c r="K35" s="24">
        <v>-55</v>
      </c>
      <c r="L35" s="29">
        <v>-55</v>
      </c>
      <c r="M35" s="24">
        <v>-55</v>
      </c>
    </row>
    <row r="36" spans="1:13" x14ac:dyDescent="0.3">
      <c r="A36" t="s">
        <v>98</v>
      </c>
      <c r="B36" s="13" t="s">
        <v>77</v>
      </c>
      <c r="F36" s="9">
        <v>-513</v>
      </c>
      <c r="G36" s="16">
        <f t="shared" si="10"/>
        <v>-420</v>
      </c>
      <c r="H36" s="16">
        <f t="shared" si="10"/>
        <v>-560</v>
      </c>
      <c r="J36" s="29">
        <v>-140</v>
      </c>
      <c r="K36" s="24">
        <v>-140</v>
      </c>
      <c r="L36" s="29">
        <v>-140</v>
      </c>
      <c r="M36" s="24">
        <v>-140</v>
      </c>
    </row>
    <row r="37" spans="1:13" x14ac:dyDescent="0.3">
      <c r="A37" t="s">
        <v>99</v>
      </c>
      <c r="B37" s="13" t="s">
        <v>77</v>
      </c>
      <c r="C37" s="3">
        <v>-170</v>
      </c>
      <c r="D37" s="9">
        <v>-190</v>
      </c>
      <c r="E37" s="9">
        <v>-560</v>
      </c>
      <c r="F37" s="9">
        <v>0</v>
      </c>
      <c r="G37" s="16">
        <f t="shared" si="10"/>
        <v>0</v>
      </c>
      <c r="H37" s="16">
        <f t="shared" si="10"/>
        <v>-882</v>
      </c>
      <c r="J37" s="29"/>
      <c r="K37" s="24"/>
      <c r="L37" s="29"/>
      <c r="M37" s="24">
        <v>-882</v>
      </c>
    </row>
    <row r="38" spans="1:13" x14ac:dyDescent="0.3">
      <c r="A38" t="s">
        <v>100</v>
      </c>
      <c r="B38" s="13" t="s">
        <v>77</v>
      </c>
      <c r="C38" s="3">
        <f>-160-640</f>
        <v>-800</v>
      </c>
      <c r="D38" s="9">
        <v>-760</v>
      </c>
      <c r="E38" s="9">
        <v>-552</v>
      </c>
      <c r="F38" s="9">
        <v>-188</v>
      </c>
      <c r="G38" s="16">
        <f t="shared" si="10"/>
        <v>-187.5</v>
      </c>
      <c r="H38" s="16">
        <f t="shared" si="10"/>
        <v>-187.5</v>
      </c>
      <c r="J38" s="29">
        <f>-7.5*25</f>
        <v>-187.5</v>
      </c>
      <c r="K38" s="24"/>
      <c r="L38" s="29"/>
      <c r="M38" s="24"/>
    </row>
    <row r="39" spans="1:13" s="37" customFormat="1" x14ac:dyDescent="0.3">
      <c r="B39" s="38"/>
      <c r="C39" s="39">
        <f t="shared" ref="C39:H39" si="11">SUM(C31:C38)</f>
        <v>-6844</v>
      </c>
      <c r="D39" s="39">
        <f t="shared" si="11"/>
        <v>-6500</v>
      </c>
      <c r="E39" s="39">
        <f t="shared" si="11"/>
        <v>-6422</v>
      </c>
      <c r="F39" s="39">
        <f t="shared" si="11"/>
        <v>-8570</v>
      </c>
      <c r="G39" s="53">
        <f t="shared" si="11"/>
        <v>-6367.5</v>
      </c>
      <c r="H39" s="53">
        <f t="shared" si="11"/>
        <v>-10086.5</v>
      </c>
      <c r="J39" s="40">
        <f>SUM(J31:J38)</f>
        <v>-2247.5</v>
      </c>
      <c r="K39" s="41">
        <f>SUM(K31:K38)</f>
        <v>-2060</v>
      </c>
      <c r="L39" s="40">
        <f>SUM(L31:L38)</f>
        <v>-2060</v>
      </c>
      <c r="M39" s="41">
        <f>SUM(M31:M38)</f>
        <v>-2942</v>
      </c>
    </row>
    <row r="40" spans="1:13" x14ac:dyDescent="0.3">
      <c r="A40" t="s">
        <v>101</v>
      </c>
      <c r="B40" s="13" t="s">
        <v>77</v>
      </c>
      <c r="C40" s="9">
        <v>-520</v>
      </c>
      <c r="D40" s="9">
        <v>-520</v>
      </c>
      <c r="E40" s="9">
        <v>-520</v>
      </c>
      <c r="F40" s="9">
        <v>-520</v>
      </c>
      <c r="G40" s="16">
        <f t="shared" ref="G40:G42" si="12">SUM(I40:L40)</f>
        <v>-390</v>
      </c>
      <c r="H40" s="16">
        <v>-390</v>
      </c>
      <c r="J40" s="29">
        <f>-130*(1+N40)</f>
        <v>-130</v>
      </c>
      <c r="K40" s="24">
        <f>-130*(1+N40)</f>
        <v>-130</v>
      </c>
      <c r="L40" s="29">
        <f>-130*(1+N40)</f>
        <v>-130</v>
      </c>
      <c r="M40" s="24">
        <f>-130*(1+N40)</f>
        <v>-130</v>
      </c>
    </row>
    <row r="41" spans="1:13" x14ac:dyDescent="0.3">
      <c r="A41" t="s">
        <v>102</v>
      </c>
      <c r="B41" s="13" t="s">
        <v>77</v>
      </c>
      <c r="C41" s="9"/>
      <c r="F41" s="9">
        <v>-197</v>
      </c>
      <c r="G41" s="16">
        <f t="shared" si="12"/>
        <v>-588</v>
      </c>
      <c r="H41" s="16">
        <v>0</v>
      </c>
      <c r="J41" s="29">
        <v>-196</v>
      </c>
      <c r="K41" s="29">
        <v>-196</v>
      </c>
      <c r="L41" s="29">
        <v>-196</v>
      </c>
      <c r="M41" s="29">
        <v>-196</v>
      </c>
    </row>
    <row r="42" spans="1:13" x14ac:dyDescent="0.3">
      <c r="A42" t="s">
        <v>103</v>
      </c>
      <c r="B42" s="13" t="s">
        <v>77</v>
      </c>
      <c r="E42" s="9">
        <v>-261</v>
      </c>
      <c r="F42" s="9">
        <v>-450</v>
      </c>
      <c r="G42" s="16">
        <f t="shared" si="12"/>
        <v>-225</v>
      </c>
      <c r="H42" s="16">
        <v>0</v>
      </c>
      <c r="J42" s="29">
        <v>-75</v>
      </c>
      <c r="K42" s="24">
        <v>-75</v>
      </c>
      <c r="L42" s="29">
        <v>-75</v>
      </c>
      <c r="M42" s="24">
        <v>-75</v>
      </c>
    </row>
    <row r="43" spans="1:13" x14ac:dyDescent="0.3">
      <c r="A43" t="s">
        <v>104</v>
      </c>
      <c r="B43" s="13" t="s">
        <v>77</v>
      </c>
      <c r="C43" s="3">
        <v>-397.32</v>
      </c>
      <c r="D43" s="9">
        <v>0</v>
      </c>
      <c r="E43" s="9">
        <v>-1191</v>
      </c>
      <c r="F43" s="9">
        <v>-984</v>
      </c>
      <c r="G43" s="16">
        <v>-2400</v>
      </c>
      <c r="H43" s="16">
        <v>-2400</v>
      </c>
      <c r="J43" s="29">
        <v>-750</v>
      </c>
      <c r="K43" s="24"/>
      <c r="L43" s="29">
        <v>-750</v>
      </c>
      <c r="M43" s="24"/>
    </row>
    <row r="44" spans="1:13" x14ac:dyDescent="0.3">
      <c r="A44" t="s">
        <v>105</v>
      </c>
      <c r="B44" s="13" t="s">
        <v>84</v>
      </c>
      <c r="C44" s="3">
        <v>-497.12</v>
      </c>
      <c r="D44" s="9">
        <v>-313</v>
      </c>
      <c r="E44" s="9">
        <v>-424</v>
      </c>
      <c r="F44" s="9">
        <v>-332</v>
      </c>
      <c r="G44" s="16">
        <f t="shared" ref="G44:H48" si="13">SUM(I44:L44)</f>
        <v>-250</v>
      </c>
      <c r="H44" s="16">
        <f t="shared" si="13"/>
        <v>-500</v>
      </c>
      <c r="J44" s="29"/>
      <c r="K44" s="24">
        <v>-250</v>
      </c>
      <c r="L44" s="29"/>
      <c r="M44" s="24">
        <v>-250</v>
      </c>
    </row>
    <row r="45" spans="1:13" x14ac:dyDescent="0.3">
      <c r="A45" t="s">
        <v>106</v>
      </c>
      <c r="B45" s="13" t="s">
        <v>107</v>
      </c>
      <c r="C45" s="3">
        <v>-361.92</v>
      </c>
      <c r="D45" s="9">
        <v>-420</v>
      </c>
      <c r="E45" s="9">
        <v>-535</v>
      </c>
      <c r="F45" s="9">
        <v>-461</v>
      </c>
      <c r="G45" s="16">
        <f t="shared" si="13"/>
        <v>-120</v>
      </c>
      <c r="H45" s="16">
        <v>448</v>
      </c>
      <c r="J45" s="29">
        <v>120</v>
      </c>
      <c r="K45" s="24">
        <v>-120</v>
      </c>
      <c r="L45" s="29">
        <v>-120</v>
      </c>
      <c r="M45" s="24">
        <v>-120</v>
      </c>
    </row>
    <row r="46" spans="1:13" x14ac:dyDescent="0.3">
      <c r="A46" t="s">
        <v>108</v>
      </c>
      <c r="B46" s="13" t="s">
        <v>107</v>
      </c>
      <c r="C46" s="3">
        <v>-143.07</v>
      </c>
      <c r="D46" s="9">
        <v>-143</v>
      </c>
      <c r="E46" s="9">
        <v>-133</v>
      </c>
      <c r="F46" s="9">
        <v>-533</v>
      </c>
      <c r="G46" s="16">
        <f t="shared" si="13"/>
        <v>-500</v>
      </c>
      <c r="H46" s="16">
        <v>400.37</v>
      </c>
      <c r="J46" s="29">
        <v>-500</v>
      </c>
      <c r="K46" s="24"/>
      <c r="L46" s="29"/>
      <c r="M46" s="24"/>
    </row>
    <row r="47" spans="1:13" x14ac:dyDescent="0.3">
      <c r="A47" t="s">
        <v>109</v>
      </c>
      <c r="B47" s="13" t="s">
        <v>77</v>
      </c>
      <c r="C47" s="3">
        <v>-1450</v>
      </c>
      <c r="D47" s="9">
        <v>-400</v>
      </c>
      <c r="E47" s="9">
        <v>-765</v>
      </c>
      <c r="F47" s="9">
        <v>-720</v>
      </c>
      <c r="G47" s="16">
        <f t="shared" si="13"/>
        <v>-2250</v>
      </c>
      <c r="H47" s="16">
        <f t="shared" si="13"/>
        <v>-3000</v>
      </c>
      <c r="J47" s="29">
        <v>-750</v>
      </c>
      <c r="K47" s="24">
        <v>-750</v>
      </c>
      <c r="L47" s="29">
        <v>-750</v>
      </c>
      <c r="M47" s="24">
        <v>-750</v>
      </c>
    </row>
    <row r="48" spans="1:13" x14ac:dyDescent="0.3">
      <c r="A48" t="s">
        <v>110</v>
      </c>
      <c r="B48" s="13" t="s">
        <v>77</v>
      </c>
      <c r="C48" s="3">
        <v>-3285.78</v>
      </c>
      <c r="D48" s="9">
        <v>-3612</v>
      </c>
      <c r="E48" s="9">
        <v>-3177</v>
      </c>
      <c r="F48" s="9">
        <v>-4050</v>
      </c>
      <c r="G48" s="16">
        <f t="shared" si="13"/>
        <v>-1931.5</v>
      </c>
      <c r="H48" s="16">
        <f t="shared" si="13"/>
        <v>-3863</v>
      </c>
      <c r="J48" s="29"/>
      <c r="K48" s="24">
        <f>-(Receipts!$F11-1700)/2</f>
        <v>-1931.5</v>
      </c>
      <c r="L48" s="29"/>
      <c r="M48" s="24">
        <f>-(Receipts!$F11-1700)/2</f>
        <v>-1931.5</v>
      </c>
    </row>
    <row r="49" spans="1:13" x14ac:dyDescent="0.3">
      <c r="C49" s="4">
        <f t="shared" ref="C49:H49" si="14">C29+SUM(C39:C48)</f>
        <v>-13499.210000000001</v>
      </c>
      <c r="D49" s="4">
        <f t="shared" si="14"/>
        <v>-11998</v>
      </c>
      <c r="E49" s="4">
        <f t="shared" si="14"/>
        <v>-13428</v>
      </c>
      <c r="F49" s="4">
        <f t="shared" si="14"/>
        <v>-16817</v>
      </c>
      <c r="G49" s="17">
        <f t="shared" si="14"/>
        <v>-14908</v>
      </c>
      <c r="H49" s="17">
        <f t="shared" si="14"/>
        <v>-19277.129999999997</v>
      </c>
      <c r="J49" s="34">
        <f>J29+SUM(J39:J48)</f>
        <v>-4528.5</v>
      </c>
      <c r="K49" s="46">
        <f>K29+SUM(K39:K48)</f>
        <v>-5512.5</v>
      </c>
      <c r="L49" s="34">
        <f>L29+SUM(L39:L48)</f>
        <v>-4231</v>
      </c>
      <c r="M49" s="46">
        <f>M29+SUM(M39:M48)</f>
        <v>-6394.5</v>
      </c>
    </row>
    <row r="50" spans="1:13" x14ac:dyDescent="0.3">
      <c r="A50" s="6" t="s">
        <v>111</v>
      </c>
      <c r="B50" s="12"/>
      <c r="G50" s="16"/>
      <c r="H50" s="16"/>
      <c r="J50" s="29"/>
      <c r="K50" s="24"/>
      <c r="L50" s="29"/>
      <c r="M50" s="24"/>
    </row>
    <row r="51" spans="1:13" x14ac:dyDescent="0.3">
      <c r="A51" t="s">
        <v>112</v>
      </c>
      <c r="B51" s="13" t="s">
        <v>75</v>
      </c>
      <c r="C51" s="3">
        <v>-630</v>
      </c>
      <c r="D51" s="9">
        <v>-630</v>
      </c>
      <c r="E51" s="9">
        <v>-630</v>
      </c>
      <c r="F51" s="9">
        <v>-630</v>
      </c>
      <c r="G51" s="16">
        <f t="shared" ref="G51:H53" si="15">SUM(I51:L51)</f>
        <v>-630</v>
      </c>
      <c r="H51" s="16">
        <f t="shared" si="15"/>
        <v>-630</v>
      </c>
      <c r="J51" s="29">
        <v>-630</v>
      </c>
      <c r="K51" s="24"/>
      <c r="L51" s="29"/>
      <c r="M51" s="24"/>
    </row>
    <row r="52" spans="1:13" x14ac:dyDescent="0.3">
      <c r="A52" t="s">
        <v>60</v>
      </c>
      <c r="B52" s="13" t="s">
        <v>75</v>
      </c>
      <c r="C52" s="3">
        <v>-600</v>
      </c>
      <c r="D52" s="9">
        <v>-500</v>
      </c>
      <c r="E52" s="9">
        <v>-100</v>
      </c>
      <c r="F52" s="9">
        <v>0</v>
      </c>
      <c r="G52" s="16">
        <f t="shared" si="15"/>
        <v>0</v>
      </c>
      <c r="H52" s="16">
        <f t="shared" si="15"/>
        <v>0</v>
      </c>
      <c r="J52" s="29"/>
      <c r="K52" s="24"/>
      <c r="L52" s="29"/>
      <c r="M52" s="24"/>
    </row>
    <row r="53" spans="1:13" x14ac:dyDescent="0.3">
      <c r="A53" t="s">
        <v>113</v>
      </c>
      <c r="B53" s="13" t="s">
        <v>77</v>
      </c>
      <c r="D53" s="9">
        <v>0</v>
      </c>
      <c r="F53" s="9">
        <v>-82</v>
      </c>
      <c r="G53" s="16">
        <f t="shared" si="15"/>
        <v>-447.85</v>
      </c>
      <c r="H53" s="16">
        <f t="shared" si="15"/>
        <v>-567.15000000000009</v>
      </c>
      <c r="J53" s="29">
        <f>(J20+J23+J29+SUM(J40:J47))*0.05</f>
        <v>-165.05</v>
      </c>
      <c r="K53" s="24">
        <f>(K20+K22+K29+SUM(K40:K47))*0.05</f>
        <v>-128.30000000000001</v>
      </c>
      <c r="L53" s="29">
        <f>(L20+L23+L29+SUM(L40:L47))*0.05</f>
        <v>-154.5</v>
      </c>
      <c r="M53" s="24">
        <f>(M20+M22+M29+SUM(M40:M47))*0.05</f>
        <v>-119.30000000000001</v>
      </c>
    </row>
    <row r="54" spans="1:13" x14ac:dyDescent="0.3">
      <c r="C54" s="4">
        <f t="shared" ref="C54:H54" si="16">SUM(C51:C53)</f>
        <v>-1230</v>
      </c>
      <c r="D54" s="10">
        <f t="shared" si="16"/>
        <v>-1130</v>
      </c>
      <c r="E54" s="10">
        <f t="shared" si="16"/>
        <v>-730</v>
      </c>
      <c r="F54" s="10">
        <f t="shared" si="16"/>
        <v>-712</v>
      </c>
      <c r="G54" s="17">
        <f t="shared" si="16"/>
        <v>-1077.8499999999999</v>
      </c>
      <c r="H54" s="17">
        <f t="shared" si="16"/>
        <v>-1197.1500000000001</v>
      </c>
      <c r="J54" s="34">
        <f>SUM(J51:J53)</f>
        <v>-795.05</v>
      </c>
      <c r="K54" s="46">
        <f>SUM(K51:K53)</f>
        <v>-128.30000000000001</v>
      </c>
      <c r="L54" s="34">
        <f>SUM(L51:L53)</f>
        <v>-154.5</v>
      </c>
      <c r="M54" s="46">
        <f>SUM(M51:M53)</f>
        <v>-119.30000000000001</v>
      </c>
    </row>
    <row r="55" spans="1:13" x14ac:dyDescent="0.3">
      <c r="A55" s="6" t="s">
        <v>25</v>
      </c>
      <c r="B55" s="12"/>
      <c r="G55" s="16"/>
      <c r="H55" s="16"/>
      <c r="J55" s="29"/>
      <c r="K55" s="24"/>
      <c r="L55" s="29"/>
      <c r="M55" s="24"/>
    </row>
    <row r="56" spans="1:13" x14ac:dyDescent="0.3">
      <c r="A56" t="s">
        <v>114</v>
      </c>
      <c r="B56" s="13" t="s">
        <v>75</v>
      </c>
      <c r="C56" s="3">
        <v>-1380.6</v>
      </c>
      <c r="D56" s="9">
        <v>-1022</v>
      </c>
      <c r="E56" s="9">
        <v>-1514</v>
      </c>
      <c r="F56" s="9">
        <v>-1281</v>
      </c>
      <c r="G56" s="16">
        <f>SUM(I56:L56)</f>
        <v>-1050</v>
      </c>
      <c r="H56" s="16">
        <f>SUM(J56:M56)</f>
        <v>-1400</v>
      </c>
      <c r="J56" s="29">
        <v>-350</v>
      </c>
      <c r="K56" s="29">
        <v>-350</v>
      </c>
      <c r="L56" s="29">
        <v>-350</v>
      </c>
      <c r="M56" s="29">
        <v>-350</v>
      </c>
    </row>
    <row r="57" spans="1:13" x14ac:dyDescent="0.3">
      <c r="A57" t="s">
        <v>115</v>
      </c>
      <c r="B57" s="13" t="s">
        <v>77</v>
      </c>
      <c r="C57" s="3">
        <f>-2880-190</f>
        <v>-3070</v>
      </c>
      <c r="D57" s="9">
        <v>-1330</v>
      </c>
      <c r="E57" s="9">
        <v>-2665</v>
      </c>
      <c r="F57" s="9">
        <v>-2390</v>
      </c>
      <c r="G57" s="16">
        <f>SUM(I57:L57)</f>
        <v>-750</v>
      </c>
      <c r="H57" s="16">
        <f>SUM(J57:M57)</f>
        <v>-1000</v>
      </c>
      <c r="J57" s="29">
        <v>-250</v>
      </c>
      <c r="K57" s="29">
        <v>-250</v>
      </c>
      <c r="L57" s="29">
        <v>-250</v>
      </c>
      <c r="M57" s="29">
        <v>-250</v>
      </c>
    </row>
    <row r="58" spans="1:13" x14ac:dyDescent="0.3">
      <c r="A58" t="s">
        <v>116</v>
      </c>
      <c r="B58" s="13" t="s">
        <v>77</v>
      </c>
      <c r="C58" s="3">
        <v>-11620</v>
      </c>
      <c r="D58" s="9">
        <v>-11650</v>
      </c>
      <c r="E58" s="9">
        <v>-16580</v>
      </c>
      <c r="F58" s="9">
        <v>-12132</v>
      </c>
      <c r="G58" s="16">
        <f>SUM(I58:L58)</f>
        <v>-10157.25</v>
      </c>
      <c r="H58" s="16">
        <v>8931.6</v>
      </c>
      <c r="J58" s="29">
        <f>-13543/4</f>
        <v>-3385.75</v>
      </c>
      <c r="K58" s="24">
        <f>-13543/4</f>
        <v>-3385.75</v>
      </c>
      <c r="L58" s="29">
        <f>-13543/4</f>
        <v>-3385.75</v>
      </c>
      <c r="M58" s="24">
        <f>-13543/4</f>
        <v>-3385.75</v>
      </c>
    </row>
    <row r="59" spans="1:13" x14ac:dyDescent="0.3">
      <c r="C59" s="4">
        <f t="shared" ref="C59:H59" si="17">SUM(C56:C58)</f>
        <v>-16070.6</v>
      </c>
      <c r="D59" s="10">
        <f t="shared" si="17"/>
        <v>-14002</v>
      </c>
      <c r="E59" s="10">
        <f t="shared" si="17"/>
        <v>-20759</v>
      </c>
      <c r="F59" s="10">
        <f t="shared" si="17"/>
        <v>-15803</v>
      </c>
      <c r="G59" s="17">
        <f t="shared" si="17"/>
        <v>-11957.25</v>
      </c>
      <c r="H59" s="17">
        <f t="shared" si="17"/>
        <v>6531.6</v>
      </c>
      <c r="J59" s="34">
        <f>SUM(J56:J58)</f>
        <v>-3985.75</v>
      </c>
      <c r="K59" s="46">
        <f t="shared" ref="K59:M59" si="18">SUM(K56:K58)</f>
        <v>-3985.75</v>
      </c>
      <c r="L59" s="34">
        <f t="shared" si="18"/>
        <v>-3985.75</v>
      </c>
      <c r="M59" s="46">
        <f t="shared" si="18"/>
        <v>-3985.75</v>
      </c>
    </row>
    <row r="60" spans="1:13" x14ac:dyDescent="0.3">
      <c r="A60" s="6" t="s">
        <v>61</v>
      </c>
      <c r="B60" s="12"/>
      <c r="G60" s="16"/>
      <c r="H60" s="16"/>
      <c r="J60" s="29"/>
      <c r="K60" s="24"/>
      <c r="L60" s="29"/>
      <c r="M60" s="24"/>
    </row>
    <row r="61" spans="1:13" x14ac:dyDescent="0.3">
      <c r="A61" t="s">
        <v>63</v>
      </c>
      <c r="B61" s="13" t="s">
        <v>77</v>
      </c>
      <c r="C61" s="3">
        <v>-2780</v>
      </c>
      <c r="D61" s="9">
        <v>-38670</v>
      </c>
      <c r="E61" s="9">
        <v>-11365</v>
      </c>
      <c r="F61" s="9">
        <v>-1315</v>
      </c>
      <c r="G61" s="16">
        <v>0</v>
      </c>
      <c r="H61" s="16">
        <v>0</v>
      </c>
      <c r="J61" s="29">
        <v>0</v>
      </c>
      <c r="K61" s="24">
        <v>0</v>
      </c>
      <c r="L61" s="29">
        <v>0</v>
      </c>
      <c r="M61" s="24">
        <v>0</v>
      </c>
    </row>
    <row r="62" spans="1:13" x14ac:dyDescent="0.3">
      <c r="A62" t="s">
        <v>124</v>
      </c>
      <c r="B62" s="13" t="s">
        <v>77</v>
      </c>
      <c r="C62" s="3">
        <v>-114</v>
      </c>
      <c r="D62" s="9">
        <v>-161</v>
      </c>
      <c r="E62" s="9">
        <v>0</v>
      </c>
      <c r="F62" s="9">
        <v>0</v>
      </c>
      <c r="G62" s="16">
        <f t="shared" ref="G62:H63" si="19">SUM(I62:L62)</f>
        <v>0</v>
      </c>
      <c r="H62" s="16">
        <f t="shared" si="19"/>
        <v>0</v>
      </c>
      <c r="J62" s="29"/>
      <c r="K62" s="24"/>
      <c r="L62" s="29"/>
      <c r="M62" s="24"/>
    </row>
    <row r="63" spans="1:13" x14ac:dyDescent="0.3">
      <c r="A63" t="s">
        <v>62</v>
      </c>
      <c r="B63" s="13" t="s">
        <v>77</v>
      </c>
      <c r="C63" s="3">
        <v>-6186.18</v>
      </c>
      <c r="D63" s="9">
        <v>-295</v>
      </c>
      <c r="E63" s="9">
        <v>0</v>
      </c>
      <c r="F63" s="9">
        <v>0</v>
      </c>
      <c r="G63" s="16">
        <f t="shared" si="19"/>
        <v>0</v>
      </c>
      <c r="H63" s="16">
        <f t="shared" si="19"/>
        <v>0</v>
      </c>
      <c r="J63" s="29"/>
      <c r="K63" s="24"/>
      <c r="L63" s="29"/>
      <c r="M63" s="24"/>
    </row>
    <row r="64" spans="1:13" x14ac:dyDescent="0.3">
      <c r="A64" t="s">
        <v>109</v>
      </c>
      <c r="B64" s="13" t="s">
        <v>77</v>
      </c>
      <c r="C64" s="3">
        <v>-2401.66</v>
      </c>
      <c r="D64" s="9">
        <v>0</v>
      </c>
      <c r="E64" s="9">
        <v>0</v>
      </c>
      <c r="F64" s="9">
        <v>0</v>
      </c>
      <c r="G64" s="16">
        <v>-300</v>
      </c>
      <c r="H64" s="16">
        <v>-300</v>
      </c>
      <c r="J64" s="29"/>
      <c r="K64" s="24"/>
      <c r="L64" s="29">
        <v>-300</v>
      </c>
      <c r="M64" s="24"/>
    </row>
    <row r="65" spans="1:13" x14ac:dyDescent="0.3">
      <c r="A65" t="s">
        <v>117</v>
      </c>
      <c r="B65" s="13" t="s">
        <v>77</v>
      </c>
      <c r="C65" s="3">
        <v>-120.37</v>
      </c>
      <c r="D65" s="9">
        <v>0</v>
      </c>
      <c r="E65" s="9">
        <v>0</v>
      </c>
      <c r="F65" s="9">
        <v>0</v>
      </c>
      <c r="G65" s="16">
        <f t="shared" ref="G65:H65" si="20">SUM(I65:L65)</f>
        <v>0</v>
      </c>
      <c r="H65" s="16">
        <f t="shared" si="20"/>
        <v>0</v>
      </c>
      <c r="J65" s="29"/>
      <c r="K65" s="24"/>
      <c r="L65" s="29"/>
      <c r="M65" s="24"/>
    </row>
    <row r="66" spans="1:13" ht="15" thickBot="1" x14ac:dyDescent="0.35">
      <c r="C66" s="4">
        <f t="shared" ref="C66:H66" si="21">SUM(C61:C65)</f>
        <v>-11602.210000000001</v>
      </c>
      <c r="D66" s="10">
        <f t="shared" si="21"/>
        <v>-39126</v>
      </c>
      <c r="E66" s="10">
        <f t="shared" si="21"/>
        <v>-11365</v>
      </c>
      <c r="F66" s="10">
        <f t="shared" si="21"/>
        <v>-1315</v>
      </c>
      <c r="G66" s="17">
        <f t="shared" si="21"/>
        <v>-300</v>
      </c>
      <c r="H66" s="17">
        <f t="shared" si="21"/>
        <v>-300</v>
      </c>
      <c r="J66" s="35">
        <f>SUM(J61:J65)</f>
        <v>0</v>
      </c>
      <c r="K66" s="47">
        <f>SUM(K61:K65)</f>
        <v>0</v>
      </c>
      <c r="L66" s="35">
        <f>SUM(L61:L65)</f>
        <v>-300</v>
      </c>
      <c r="M66" s="47">
        <f>SUM(M61:M65)</f>
        <v>0</v>
      </c>
    </row>
    <row r="67" spans="1:13" x14ac:dyDescent="0.3">
      <c r="A67" t="s">
        <v>27</v>
      </c>
      <c r="G67" s="16"/>
      <c r="H67" s="16"/>
      <c r="J67" s="24"/>
      <c r="K67" s="24"/>
      <c r="L67" s="24"/>
      <c r="M67" s="24"/>
    </row>
    <row r="68" spans="1:13" ht="15" thickBot="1" x14ac:dyDescent="0.35">
      <c r="A68" t="s">
        <v>118</v>
      </c>
      <c r="C68" s="3">
        <v>-6920.08</v>
      </c>
      <c r="D68" s="9">
        <v>-12354</v>
      </c>
      <c r="E68" s="9">
        <v>-9795</v>
      </c>
      <c r="F68" s="9">
        <v>-11457</v>
      </c>
      <c r="G68" s="43"/>
      <c r="H68" s="43"/>
      <c r="J68" s="31"/>
      <c r="K68" s="44"/>
      <c r="L68" s="31"/>
      <c r="M68" s="44"/>
    </row>
  </sheetData>
  <mergeCells count="1">
    <mergeCell ref="J1:M1"/>
  </mergeCells>
  <phoneticPr fontId="8" type="noConversion"/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Receipts</vt:lpstr>
      <vt:lpstr>Payments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Derek</dc:creator>
  <cp:keywords/>
  <dc:description/>
  <cp:lastModifiedBy>Maxine Owen</cp:lastModifiedBy>
  <cp:revision/>
  <dcterms:created xsi:type="dcterms:W3CDTF">2017-10-20T09:29:58Z</dcterms:created>
  <dcterms:modified xsi:type="dcterms:W3CDTF">2025-08-11T12:09:40Z</dcterms:modified>
  <cp:category/>
  <cp:contentStatus/>
</cp:coreProperties>
</file>